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4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118" i="1" l="1"/>
  <c r="O136" i="1"/>
  <c r="I118" i="1"/>
  <c r="K118" i="1"/>
  <c r="H118" i="1"/>
  <c r="N136" i="1"/>
  <c r="P136" i="1"/>
  <c r="M136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F105" i="1"/>
  <c r="C105" i="1"/>
  <c r="D105" i="1"/>
  <c r="E105" i="1"/>
  <c r="B105" i="1"/>
  <c r="B81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H99" i="1"/>
  <c r="H98" i="1"/>
  <c r="H97" i="1"/>
  <c r="H96" i="1"/>
  <c r="H95" i="1"/>
  <c r="H94" i="1"/>
  <c r="H93" i="1"/>
  <c r="H92" i="1"/>
  <c r="A99" i="1"/>
  <c r="A98" i="1"/>
  <c r="A97" i="1"/>
  <c r="A96" i="1"/>
  <c r="A95" i="1"/>
  <c r="A94" i="1"/>
</calcChain>
</file>

<file path=xl/sharedStrings.xml><?xml version="1.0" encoding="utf-8"?>
<sst xmlns="http://schemas.openxmlformats.org/spreadsheetml/2006/main" count="229" uniqueCount="65">
  <si>
    <t>title</t>
  </si>
  <si>
    <t>Wall time vs Requested Wall Time</t>
  </si>
  <si>
    <t>Number of Jobs Submitted: by Job Size</t>
  </si>
  <si>
    <t>parameters</t>
  </si>
  <si>
    <t>start</t>
  </si>
  <si>
    <t>end</t>
  </si>
  <si>
    <t>2015-07-01</t>
  </si>
  <si>
    <t>2015-12-31</t>
  </si>
  <si>
    <t>---------</t>
  </si>
  <si>
    <t>Number of Jobs Submitted</t>
  </si>
  <si>
    <t>PDF</t>
  </si>
  <si>
    <t>CDF</t>
  </si>
  <si>
    <t>Job Size</t>
  </si>
  <si>
    <t>Job Size =  1</t>
  </si>
  <si>
    <t>Job Size =  2 - 4</t>
  </si>
  <si>
    <t>Job Size = 5 - 8</t>
  </si>
  <si>
    <t>Job Size =  9 - 64</t>
  </si>
  <si>
    <t>Job Size =  65 - 256</t>
  </si>
  <si>
    <t>Job Wall Time</t>
  </si>
  <si>
    <t>2 - 4</t>
  </si>
  <si>
    <t>0 - 1s</t>
  </si>
  <si>
    <t>5 - 8</t>
  </si>
  <si>
    <t>1 - 30s</t>
  </si>
  <si>
    <t>9 - 64</t>
  </si>
  <si>
    <t>30s - 30min</t>
  </si>
  <si>
    <t>65 - 256</t>
  </si>
  <si>
    <t>30 - 60min</t>
  </si>
  <si>
    <t>257 - 512</t>
  </si>
  <si>
    <t>1 - 5hr</t>
  </si>
  <si>
    <t>513 - 1024</t>
  </si>
  <si>
    <t>5 - 10hr</t>
  </si>
  <si>
    <t>1k - 8k</t>
  </si>
  <si>
    <t>10 - 18hr</t>
  </si>
  <si>
    <t>8k - 32k</t>
  </si>
  <si>
    <t>18+hr</t>
  </si>
  <si>
    <t>32k - 131k</t>
  </si>
  <si>
    <t>Wait Hours: Per Job: by Job Wall Time</t>
  </si>
  <si>
    <t>Wait Hours: Per Job</t>
  </si>
  <si>
    <t>Std Dev: Wait Hours: Per Job</t>
  </si>
  <si>
    <t>Job Wall Time Upper Bound (Hrs)</t>
  </si>
  <si>
    <t>Job Queue Time / Job Run Time</t>
  </si>
  <si>
    <t>Job Size =  1; Job Queue Time / Job Run Time</t>
  </si>
  <si>
    <t>Job Size =  2 – 4; Job Queue Time / Job Run Time</t>
  </si>
  <si>
    <t>Job Size = 5 – 8; Job Queue Time / Job Run Time</t>
  </si>
  <si>
    <t>Job Size =  9 – 64; Job Queue Time / Job Run Time</t>
  </si>
  <si>
    <t>Job Size =  65 – 256; Job Queue Time / Job Run Time</t>
  </si>
  <si>
    <t>Job Size =  1; %Jobs CDF</t>
  </si>
  <si>
    <t>Job Size =  2 - 4; %Jobs CDF</t>
  </si>
  <si>
    <t>Job Size = 5 - 8; %Jobs CDF</t>
  </si>
  <si>
    <t>Job Size =  9 - 64; %Jobs CDF</t>
  </si>
  <si>
    <t>Job Size =  65 - 256; %Jobs CDF</t>
  </si>
  <si>
    <t>Job Wall Time Upper Bound (log10(sec))</t>
  </si>
  <si>
    <t>Activity (100 * WallTime / (WallTime + QueueTime))</t>
  </si>
  <si>
    <t>Number of CPU Hours Consumed: by Job Size</t>
  </si>
  <si>
    <t>Hours, up to 256 Cores</t>
  </si>
  <si>
    <t>%CPU Hours, up to 256 Cores</t>
  </si>
  <si>
    <t>CPU Hours Consumed</t>
  </si>
  <si>
    <t>75% Activity</t>
  </si>
  <si>
    <t>50% Activity</t>
  </si>
  <si>
    <t>25% Activity</t>
  </si>
  <si>
    <t>Below 25% Activity</t>
  </si>
  <si>
    <t>Below 50% Activity</t>
  </si>
  <si>
    <t>Below 75% Activity</t>
  </si>
  <si>
    <t>Below 66% Activity</t>
  </si>
  <si>
    <t>66%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</si>
</sst>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C3C3C"/>
    </indexed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Job Queue Time vs Job Run Time by Job Sizes 
Jobs Above the Line has Higher Queue Time than Run Time</a:t>
            </a:r>
          </a:p>
        </c:rich>
      </c:tx>
      <c:layout>
        <c:manualLayout>
          <c:xMode val="edge"/>
          <c:yMode val="edge"/>
          <c:x val="0.20108708992806471"/>
          <c:y val="3.0241965255210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956579428352304E-2"/>
          <c:y val="0.19556470865036371"/>
          <c:w val="0.69021784921254647"/>
          <c:h val="0.6673393666316535"/>
        </c:manualLayout>
      </c:layout>
      <c:scatterChart>
        <c:scatterStyle val="lineMarker"/>
        <c:varyColors val="0"/>
        <c:ser>
          <c:idx val="0"/>
          <c:order val="0"/>
          <c:tx>
            <c:v>Job Size = 1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Sheet1!$A$65:$A$70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Sheet1!$B$65:$B$70</c:f>
              <c:numCache>
                <c:formatCode>General</c:formatCode>
                <c:ptCount val="6"/>
                <c:pt idx="0">
                  <c:v>5.7788687599999999</c:v>
                </c:pt>
                <c:pt idx="1">
                  <c:v>0.78690271000000001</c:v>
                </c:pt>
                <c:pt idx="2">
                  <c:v>1.8101944699999999</c:v>
                </c:pt>
                <c:pt idx="3">
                  <c:v>2.2884784499999999</c:v>
                </c:pt>
                <c:pt idx="4">
                  <c:v>14.39237793</c:v>
                </c:pt>
                <c:pt idx="5">
                  <c:v>3.0614639600000002</c:v>
                </c:pt>
              </c:numCache>
            </c:numRef>
          </c:yVal>
          <c:smooth val="0"/>
        </c:ser>
        <c:ser>
          <c:idx val="1"/>
          <c:order val="1"/>
          <c:tx>
            <c:v>Job Size = 2 - 4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420E"/>
              </a:solidFill>
              <a:ln>
                <a:solidFill>
                  <a:srgbClr val="FF420E"/>
                </a:solidFill>
                <a:prstDash val="solid"/>
              </a:ln>
            </c:spPr>
          </c:marker>
          <c:xVal>
            <c:numRef>
              <c:f>Sheet1!$A$65:$A$70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Sheet1!$C$65:$C$70</c:f>
              <c:numCache>
                <c:formatCode>General</c:formatCode>
                <c:ptCount val="6"/>
                <c:pt idx="0">
                  <c:v>2.9472660000000001E-2</c:v>
                </c:pt>
                <c:pt idx="1">
                  <c:v>0.10968322</c:v>
                </c:pt>
                <c:pt idx="2">
                  <c:v>0.15896929999999998</c:v>
                </c:pt>
                <c:pt idx="3">
                  <c:v>7.4585899999999997E-2</c:v>
                </c:pt>
                <c:pt idx="4">
                  <c:v>0.14111857</c:v>
                </c:pt>
                <c:pt idx="5">
                  <c:v>0.15705616999999999</c:v>
                </c:pt>
              </c:numCache>
            </c:numRef>
          </c:yVal>
          <c:smooth val="0"/>
        </c:ser>
        <c:ser>
          <c:idx val="2"/>
          <c:order val="2"/>
          <c:tx>
            <c:v>Job Size = 5 - 8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</c:spPr>
          </c:marker>
          <c:xVal>
            <c:numRef>
              <c:f>Sheet1!$A$65:$A$70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Sheet1!$D$65:$D$70</c:f>
              <c:numCache>
                <c:formatCode>General</c:formatCode>
                <c:ptCount val="6"/>
                <c:pt idx="0">
                  <c:v>1.30076459</c:v>
                </c:pt>
                <c:pt idx="1">
                  <c:v>2.7895807499999998</c:v>
                </c:pt>
                <c:pt idx="2">
                  <c:v>2.17039165</c:v>
                </c:pt>
                <c:pt idx="3">
                  <c:v>2.4397575499999999</c:v>
                </c:pt>
                <c:pt idx="4">
                  <c:v>3.49066382</c:v>
                </c:pt>
                <c:pt idx="5">
                  <c:v>7.0719843999999998</c:v>
                </c:pt>
              </c:numCache>
            </c:numRef>
          </c:yVal>
          <c:smooth val="0"/>
        </c:ser>
        <c:ser>
          <c:idx val="3"/>
          <c:order val="3"/>
          <c:tx>
            <c:v>Job Size = 9 - 64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579D1C"/>
              </a:solidFill>
              <a:ln>
                <a:solidFill>
                  <a:srgbClr val="579D1C"/>
                </a:solidFill>
                <a:prstDash val="solid"/>
              </a:ln>
            </c:spPr>
          </c:marker>
          <c:xVal>
            <c:numRef>
              <c:f>Sheet1!$A$65:$A$70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Sheet1!$E$65:$E$70</c:f>
              <c:numCache>
                <c:formatCode>General</c:formatCode>
                <c:ptCount val="6"/>
                <c:pt idx="0">
                  <c:v>1.75227866</c:v>
                </c:pt>
                <c:pt idx="1">
                  <c:v>2.92848212</c:v>
                </c:pt>
                <c:pt idx="2">
                  <c:v>12.96331022</c:v>
                </c:pt>
                <c:pt idx="3">
                  <c:v>26.6295793</c:v>
                </c:pt>
                <c:pt idx="4">
                  <c:v>14.44610288</c:v>
                </c:pt>
                <c:pt idx="5">
                  <c:v>16.508642519999999</c:v>
                </c:pt>
              </c:numCache>
            </c:numRef>
          </c:yVal>
          <c:smooth val="0"/>
        </c:ser>
        <c:ser>
          <c:idx val="4"/>
          <c:order val="4"/>
          <c:tx>
            <c:v>Job Size = 65 - 256</c:v>
          </c:tx>
          <c:spPr>
            <a:ln w="28575">
              <a:noFill/>
            </a:ln>
          </c:spPr>
          <c:marker>
            <c:symbol val="star"/>
            <c:size val="7"/>
            <c:spPr>
              <a:solidFill>
                <a:srgbClr val="FFC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Sheet1!$A$65:$A$70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Sheet1!$F$65:$F$70</c:f>
              <c:numCache>
                <c:formatCode>General</c:formatCode>
                <c:ptCount val="6"/>
                <c:pt idx="0">
                  <c:v>2.32909144</c:v>
                </c:pt>
                <c:pt idx="1">
                  <c:v>9.8265051299999993</c:v>
                </c:pt>
                <c:pt idx="2">
                  <c:v>9.4624316299999993</c:v>
                </c:pt>
                <c:pt idx="3">
                  <c:v>10.817596139999999</c:v>
                </c:pt>
                <c:pt idx="4">
                  <c:v>13.088356510000001</c:v>
                </c:pt>
                <c:pt idx="5">
                  <c:v>18.676237489999998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64384"/>
        <c:axId val="181266688"/>
      </c:scatterChart>
      <c:valAx>
        <c:axId val="18126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Run Time (Hour)</a:t>
                </a:r>
              </a:p>
            </c:rich>
          </c:tx>
          <c:layout>
            <c:manualLayout>
              <c:xMode val="edge"/>
              <c:yMode val="edge"/>
              <c:x val="0.35190240737411327"/>
              <c:y val="0.925404136809452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266688"/>
        <c:crossesAt val="0"/>
        <c:crossBetween val="midCat"/>
      </c:valAx>
      <c:valAx>
        <c:axId val="181266688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Queue Time (Hour)</a:t>
                </a:r>
              </a:p>
            </c:rich>
          </c:tx>
          <c:layout>
            <c:manualLayout>
              <c:xMode val="edge"/>
              <c:yMode val="edge"/>
              <c:x val="2.1739144857088076E-2"/>
              <c:y val="0.395161679334755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264384"/>
        <c:crossesAt val="0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434835971225882"/>
          <c:y val="0.42338751357295235"/>
          <c:w val="0.18614142783881665"/>
          <c:h val="0.213709887803490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3C3C3C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Ratio between Job Queue Time to Job Run Time by Job Sizes
Ratio is Capped at 4</a:t>
            </a:r>
          </a:p>
        </c:rich>
      </c:tx>
      <c:layout>
        <c:manualLayout>
          <c:xMode val="edge"/>
          <c:yMode val="edge"/>
          <c:x val="0.21170111982634487"/>
          <c:y val="3.59357103156446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923178299988265E-2"/>
          <c:y val="0.19635627530364372"/>
          <c:w val="0.73244445569341898"/>
          <c:h val="0.66599190283400811"/>
        </c:manualLayout>
      </c:layout>
      <c:scatterChart>
        <c:scatterStyle val="lineMarker"/>
        <c:varyColors val="0"/>
        <c:ser>
          <c:idx val="0"/>
          <c:order val="0"/>
          <c:tx>
            <c:v>Job Size = 1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Sheet1!$A$79:$A$84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Sheet1!$B$79:$B$84</c:f>
              <c:numCache>
                <c:formatCode>General</c:formatCode>
                <c:ptCount val="6"/>
                <c:pt idx="0">
                  <c:v>4</c:v>
                </c:pt>
                <c:pt idx="1">
                  <c:v>0.78690271000000001</c:v>
                </c:pt>
                <c:pt idx="2">
                  <c:v>0.362038894</c:v>
                </c:pt>
                <c:pt idx="3">
                  <c:v>0.22884784499999999</c:v>
                </c:pt>
                <c:pt idx="4">
                  <c:v>0.79957655166666664</c:v>
                </c:pt>
                <c:pt idx="5">
                  <c:v>0.12756099833333334</c:v>
                </c:pt>
              </c:numCache>
            </c:numRef>
          </c:yVal>
          <c:smooth val="0"/>
        </c:ser>
        <c:ser>
          <c:idx val="1"/>
          <c:order val="1"/>
          <c:tx>
            <c:v>Job Size = 2 - 4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420E"/>
              </a:solidFill>
              <a:ln>
                <a:solidFill>
                  <a:srgbClr val="FF420E"/>
                </a:solidFill>
                <a:prstDash val="solid"/>
              </a:ln>
            </c:spPr>
          </c:marker>
          <c:xVal>
            <c:numRef>
              <c:f>Sheet1!$A$79:$A$84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Sheet1!$C$79:$C$84</c:f>
              <c:numCache>
                <c:formatCode>General</c:formatCode>
                <c:ptCount val="6"/>
                <c:pt idx="0">
                  <c:v>5.8945320000000002E-2</c:v>
                </c:pt>
                <c:pt idx="1">
                  <c:v>0.10968322</c:v>
                </c:pt>
                <c:pt idx="2">
                  <c:v>3.1793859999999993E-2</c:v>
                </c:pt>
                <c:pt idx="3">
                  <c:v>7.4585899999999993E-3</c:v>
                </c:pt>
                <c:pt idx="4">
                  <c:v>7.8399205555555549E-3</c:v>
                </c:pt>
                <c:pt idx="5">
                  <c:v>6.5440070833333334E-3</c:v>
                </c:pt>
              </c:numCache>
            </c:numRef>
          </c:yVal>
          <c:smooth val="0"/>
        </c:ser>
        <c:ser>
          <c:idx val="2"/>
          <c:order val="2"/>
          <c:tx>
            <c:v>Job Size = 5 - 8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Sheet1!$A$79:$A$84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Sheet1!$D$79:$D$84</c:f>
              <c:numCache>
                <c:formatCode>General</c:formatCode>
                <c:ptCount val="6"/>
                <c:pt idx="0">
                  <c:v>2.60152918</c:v>
                </c:pt>
                <c:pt idx="1">
                  <c:v>2.7895807499999998</c:v>
                </c:pt>
                <c:pt idx="2">
                  <c:v>0.43407833000000001</c:v>
                </c:pt>
                <c:pt idx="3">
                  <c:v>0.24397575499999999</c:v>
                </c:pt>
                <c:pt idx="4">
                  <c:v>0.19392576777777779</c:v>
                </c:pt>
                <c:pt idx="5">
                  <c:v>0.29466601666666664</c:v>
                </c:pt>
              </c:numCache>
            </c:numRef>
          </c:yVal>
          <c:smooth val="0"/>
        </c:ser>
        <c:ser>
          <c:idx val="3"/>
          <c:order val="3"/>
          <c:tx>
            <c:v>Job Size = 9 - 64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579D1C"/>
              </a:solidFill>
              <a:ln>
                <a:solidFill>
                  <a:srgbClr val="579D1C"/>
                </a:solidFill>
                <a:prstDash val="solid"/>
              </a:ln>
            </c:spPr>
          </c:marker>
          <c:xVal>
            <c:numRef>
              <c:f>Sheet1!$A$79:$A$84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Sheet1!$E$79:$E$84</c:f>
              <c:numCache>
                <c:formatCode>General</c:formatCode>
                <c:ptCount val="6"/>
                <c:pt idx="0">
                  <c:v>3.50455732</c:v>
                </c:pt>
                <c:pt idx="1">
                  <c:v>2.92848212</c:v>
                </c:pt>
                <c:pt idx="2">
                  <c:v>2.5926620439999999</c:v>
                </c:pt>
                <c:pt idx="3">
                  <c:v>2.6629579300000001</c:v>
                </c:pt>
                <c:pt idx="4">
                  <c:v>0.80256127111111109</c:v>
                </c:pt>
                <c:pt idx="5">
                  <c:v>0.68786010499999994</c:v>
                </c:pt>
              </c:numCache>
            </c:numRef>
          </c:yVal>
          <c:smooth val="0"/>
        </c:ser>
        <c:ser>
          <c:idx val="4"/>
          <c:order val="4"/>
          <c:tx>
            <c:v>Job Size = 65 - 256</c:v>
          </c:tx>
          <c:spPr>
            <a:ln w="28575">
              <a:noFill/>
            </a:ln>
          </c:spPr>
          <c:marker>
            <c:symbol val="star"/>
            <c:size val="7"/>
            <c:spPr>
              <a:solidFill>
                <a:srgbClr val="FFC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Sheet1!$A$79:$A$84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Sheet1!$F$79:$F$84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1.8924863259999998</c:v>
                </c:pt>
                <c:pt idx="3">
                  <c:v>1.0817596139999999</c:v>
                </c:pt>
                <c:pt idx="4">
                  <c:v>0.72713091722222223</c:v>
                </c:pt>
                <c:pt idx="5">
                  <c:v>0.7781765620833333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58144"/>
        <c:axId val="181981184"/>
      </c:scatterChart>
      <c:valAx>
        <c:axId val="18195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Job Run Time (Hour)</a:t>
                </a:r>
              </a:p>
            </c:rich>
          </c:tx>
          <c:layout>
            <c:manualLayout>
              <c:xMode val="edge"/>
              <c:yMode val="edge"/>
              <c:x val="0.32482870034337497"/>
              <c:y val="0.930672494699628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981184"/>
        <c:crossesAt val="0"/>
        <c:crossBetween val="midCat"/>
      </c:valAx>
      <c:valAx>
        <c:axId val="181981184"/>
        <c:scaling>
          <c:orientation val="minMax"/>
          <c:max val="4"/>
          <c:min val="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minorGridlines>
          <c:spPr>
            <a:ln w="3175">
              <a:noFill/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Job Queue Time / Job Run Time</a:t>
                </a:r>
              </a:p>
            </c:rich>
          </c:tx>
          <c:layout>
            <c:manualLayout>
              <c:xMode val="edge"/>
              <c:yMode val="edge"/>
              <c:x val="1.5355024627245474E-2"/>
              <c:y val="0.30270177908096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958144"/>
        <c:crossesAt val="0"/>
        <c:crossBetween val="midCat"/>
        <c:majorUnit val="1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043563740454583"/>
          <c:y val="0.34210526315789475"/>
          <c:w val="0.18011903410861446"/>
          <c:h val="0.376518218623481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3C3C3C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Ratio between Job Queue Time to Job Run Time by Job Sizes
Ratio is Capped at 8; Job Above Line has Higher Queue Time than Run Time</a:t>
            </a:r>
          </a:p>
        </c:rich>
      </c:tx>
      <c:layout>
        <c:manualLayout>
          <c:xMode val="edge"/>
          <c:yMode val="edge"/>
          <c:x val="0.17381228273464658"/>
          <c:y val="2.89855658513802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71147161066052E-2"/>
          <c:y val="0.20082856339884875"/>
          <c:w val="0.58053302433371956"/>
          <c:h val="0.65838642433849381"/>
        </c:manualLayout>
      </c:layout>
      <c:scatterChart>
        <c:scatterStyle val="lineMarker"/>
        <c:varyColors val="0"/>
        <c:ser>
          <c:idx val="0"/>
          <c:order val="1"/>
          <c:tx>
            <c:strRef>
              <c:f>Sheet1!$C$75:$C$76</c:f>
              <c:strCache>
                <c:ptCount val="1"/>
                <c:pt idx="0">
                  <c:v>Job Size =  2 – 4; Job Queue Time / Job Run Time</c:v>
                </c:pt>
              </c:strCache>
            </c:strRef>
          </c:tx>
          <c:spPr>
            <a:ln w="25400">
              <a:solidFill>
                <a:srgbClr val="FF420E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420E"/>
              </a:solidFill>
              <a:ln>
                <a:solidFill>
                  <a:srgbClr val="FF420E"/>
                </a:solidFill>
                <a:prstDash val="solid"/>
              </a:ln>
            </c:spPr>
          </c:marker>
          <c:xVal>
            <c:numRef>
              <c:f>Sheet1!$H$77:$H$84</c:f>
              <c:numCache>
                <c:formatCode>General</c:formatCode>
                <c:ptCount val="8"/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Sheet1!$C$77:$C$84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5.8945320000000002E-2</c:v>
                </c:pt>
                <c:pt idx="3">
                  <c:v>0.10968322</c:v>
                </c:pt>
                <c:pt idx="4">
                  <c:v>3.1793859999999993E-2</c:v>
                </c:pt>
                <c:pt idx="5">
                  <c:v>7.4585899999999993E-3</c:v>
                </c:pt>
                <c:pt idx="6">
                  <c:v>7.8399205555555549E-3</c:v>
                </c:pt>
                <c:pt idx="7">
                  <c:v>6.5440070833333334E-3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19968"/>
        <c:axId val="182017408"/>
      </c:scatterChart>
      <c:scatterChart>
        <c:scatterStyle val="lineMarker"/>
        <c:varyColors val="0"/>
        <c:ser>
          <c:idx val="0"/>
          <c:order val="0"/>
          <c:tx>
            <c:strRef>
              <c:f>Sheet1!$J$75</c:f>
              <c:strCache>
                <c:ptCount val="1"/>
                <c:pt idx="0">
                  <c:v>Job Size =  2 - 4; %Jobs CDF</c:v>
                </c:pt>
              </c:strCache>
            </c:strRef>
          </c:tx>
          <c:spPr>
            <a:ln>
              <a:solidFill>
                <a:srgbClr val="FF0000">
                  <a:alpha val="50000"/>
                </a:srgbClr>
              </a:solidFill>
              <a:prstDash val="dash"/>
            </a:ln>
          </c:spPr>
          <c:marker>
            <c:spPr>
              <a:solidFill>
                <a:srgbClr val="FF0000">
                  <a:alpha val="50000"/>
                </a:srgbClr>
              </a:solidFill>
              <a:ln>
                <a:noFill/>
              </a:ln>
            </c:spPr>
          </c:marker>
          <c:xVal>
            <c:numRef>
              <c:f>Sheet1!$A$77:$A$84</c:f>
              <c:numCache>
                <c:formatCode>General</c:formatCode>
                <c:ptCount val="8"/>
                <c:pt idx="0">
                  <c:v>2.777778E-4</c:v>
                </c:pt>
                <c:pt idx="1">
                  <c:v>8.3333333000000006E-3</c:v>
                </c:pt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Sheet1!$J$77:$J$84</c:f>
              <c:numCache>
                <c:formatCode>General</c:formatCode>
                <c:ptCount val="8"/>
                <c:pt idx="2">
                  <c:v>33.707020730256154</c:v>
                </c:pt>
                <c:pt idx="3">
                  <c:v>41.99912319158264</c:v>
                </c:pt>
                <c:pt idx="4">
                  <c:v>61.426692553391369</c:v>
                </c:pt>
                <c:pt idx="5">
                  <c:v>72.443164025803213</c:v>
                </c:pt>
                <c:pt idx="6">
                  <c:v>80.052608505041647</c:v>
                </c:pt>
                <c:pt idx="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32256"/>
        <c:axId val="182030336"/>
      </c:scatterChart>
      <c:valAx>
        <c:axId val="182017408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/>
                  <a:t>Job Queue Time / Job Run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019968"/>
        <c:crosses val="autoZero"/>
        <c:crossBetween val="midCat"/>
        <c:majorUnit val="1"/>
      </c:valAx>
      <c:valAx>
        <c:axId val="18201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/>
                  <a:t>Job Run Time (Hour)</a:t>
                </a:r>
              </a:p>
            </c:rich>
          </c:tx>
          <c:layout>
            <c:manualLayout>
              <c:xMode val="edge"/>
              <c:yMode val="edge"/>
              <c:x val="0.33809160223566409"/>
              <c:y val="0.9104777097987366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2017408"/>
        <c:crosses val="autoZero"/>
        <c:crossBetween val="midCat"/>
      </c:valAx>
      <c:valAx>
        <c:axId val="182030336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/>
                  <a:t>%</a:t>
                </a:r>
                <a:r>
                  <a:rPr lang="en-US" sz="900" baseline="0"/>
                  <a:t> Job CDF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032256"/>
        <c:crosses val="max"/>
        <c:crossBetween val="midCat"/>
        <c:majorUnit val="10"/>
      </c:valAx>
      <c:valAx>
        <c:axId val="182032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030336"/>
        <c:crosses val="autoZero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893854650670188"/>
          <c:y val="0.45341706581801933"/>
          <c:w val="0.26106145349329818"/>
          <c:h val="0.1785898087649384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3C3C3C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Ratio between Job Queue Time to Job Run Time by Job Sizes
Ratio is Capped at 8; Job Above Line has Higher Queue Time than Run Time</a:t>
            </a:r>
          </a:p>
        </c:rich>
      </c:tx>
      <c:layout>
        <c:manualLayout>
          <c:xMode val="edge"/>
          <c:yMode val="edge"/>
          <c:x val="0.17285392621964171"/>
          <c:y val="2.89855658513802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125327479997165E-2"/>
          <c:y val="0.20082856339884875"/>
          <c:w val="0.59048757346172909"/>
          <c:h val="0.65838642433849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Sheet1!$D$75:$D$76</c:f>
              <c:strCache>
                <c:ptCount val="1"/>
                <c:pt idx="0">
                  <c:v>Job Size = 5 – 8; Job Queue Time / Job Run Time</c:v>
                </c:pt>
              </c:strCache>
            </c:strRef>
          </c:tx>
          <c:spPr>
            <a:ln w="25400">
              <a:solidFill>
                <a:srgbClr val="7E0021"/>
              </a:solidFill>
              <a:prstDash val="solid"/>
            </a:ln>
          </c:spPr>
          <c:marker>
            <c:spPr>
              <a:solidFill>
                <a:srgbClr val="C00000"/>
              </a:solidFill>
              <a:ln>
                <a:solidFill>
                  <a:srgbClr val="7E0021"/>
                </a:solidFill>
              </a:ln>
            </c:spPr>
          </c:marker>
          <c:xVal>
            <c:numRef>
              <c:f>Sheet1!$A$77:$A$84</c:f>
              <c:numCache>
                <c:formatCode>General</c:formatCode>
                <c:ptCount val="8"/>
                <c:pt idx="0">
                  <c:v>2.777778E-4</c:v>
                </c:pt>
                <c:pt idx="1">
                  <c:v>8.3333333000000006E-3</c:v>
                </c:pt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Sheet1!$D$77:$D$84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2.60152918</c:v>
                </c:pt>
                <c:pt idx="3">
                  <c:v>2.7895807499999998</c:v>
                </c:pt>
                <c:pt idx="4">
                  <c:v>0.43407833000000001</c:v>
                </c:pt>
                <c:pt idx="5">
                  <c:v>0.24397575499999999</c:v>
                </c:pt>
                <c:pt idx="6">
                  <c:v>0.19392576777777779</c:v>
                </c:pt>
                <c:pt idx="7">
                  <c:v>0.29466601666666664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98336"/>
        <c:axId val="182400896"/>
      </c:scatterChart>
      <c:scatterChart>
        <c:scatterStyle val="lineMarker"/>
        <c:varyColors val="0"/>
        <c:ser>
          <c:idx val="1"/>
          <c:order val="1"/>
          <c:tx>
            <c:strRef>
              <c:f>Sheet1!$K$75</c:f>
              <c:strCache>
                <c:ptCount val="1"/>
                <c:pt idx="0">
                  <c:v>Job Size = 5 - 8; %Jobs CDF</c:v>
                </c:pt>
              </c:strCache>
            </c:strRef>
          </c:tx>
          <c:spPr>
            <a:ln>
              <a:solidFill>
                <a:srgbClr val="C00000">
                  <a:alpha val="50000"/>
                </a:srgbClr>
              </a:solidFill>
              <a:prstDash val="dash"/>
            </a:ln>
          </c:spPr>
          <c:marker>
            <c:spPr>
              <a:solidFill>
                <a:srgbClr val="C00000">
                  <a:alpha val="50000"/>
                </a:srgbClr>
              </a:solidFill>
              <a:ln>
                <a:solidFill>
                  <a:srgbClr val="C00000">
                    <a:alpha val="50000"/>
                  </a:srgbClr>
                </a:solidFill>
              </a:ln>
            </c:spPr>
          </c:marker>
          <c:xVal>
            <c:numRef>
              <c:f>Sheet1!$H$77:$H$84</c:f>
              <c:numCache>
                <c:formatCode>General</c:formatCode>
                <c:ptCount val="8"/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Sheet1!$K$77:$K$84</c:f>
              <c:numCache>
                <c:formatCode>General</c:formatCode>
                <c:ptCount val="8"/>
                <c:pt idx="2">
                  <c:v>31.648226362293681</c:v>
                </c:pt>
                <c:pt idx="3">
                  <c:v>44.676495737568992</c:v>
                </c:pt>
                <c:pt idx="4">
                  <c:v>63.933874018604413</c:v>
                </c:pt>
                <c:pt idx="5">
                  <c:v>73.233487938227142</c:v>
                </c:pt>
                <c:pt idx="6">
                  <c:v>81.359313865208719</c:v>
                </c:pt>
                <c:pt idx="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09088"/>
        <c:axId val="182407168"/>
      </c:scatterChart>
      <c:valAx>
        <c:axId val="18239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Run Time (Hour)</a:t>
                </a:r>
              </a:p>
            </c:rich>
          </c:tx>
          <c:layout>
            <c:manualLayout>
              <c:xMode val="edge"/>
              <c:yMode val="edge"/>
              <c:x val="0.29234355306946114"/>
              <c:y val="0.923397312122541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400896"/>
        <c:crossesAt val="0"/>
        <c:crossBetween val="midCat"/>
      </c:valAx>
      <c:valAx>
        <c:axId val="182400896"/>
        <c:scaling>
          <c:orientation val="minMax"/>
          <c:max val="10"/>
          <c:min val="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minorGridlines>
          <c:spPr>
            <a:ln w="3175">
              <a:noFill/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Queue Time / Job Run Time</a:t>
                </a:r>
              </a:p>
            </c:rich>
          </c:tx>
          <c:layout>
            <c:manualLayout>
              <c:xMode val="edge"/>
              <c:yMode val="edge"/>
              <c:x val="1.8561495432981662E-2"/>
              <c:y val="0.343685995094937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398336"/>
        <c:crossesAt val="0"/>
        <c:crossBetween val="midCat"/>
        <c:majorUnit val="1"/>
      </c:valAx>
      <c:valAx>
        <c:axId val="182407168"/>
        <c:scaling>
          <c:orientation val="minMax"/>
          <c:max val="1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/>
                  <a:t>% Job CDF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409088"/>
        <c:crosses val="max"/>
        <c:crossBetween val="midCat"/>
        <c:majorUnit val="10"/>
      </c:valAx>
      <c:valAx>
        <c:axId val="182409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407168"/>
        <c:crosses val="autoZero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864100254673826"/>
          <c:y val="0.49068422191265104"/>
          <c:w val="0.26135899745326174"/>
          <c:h val="0.1501105198232669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3C3C3C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Ratio between Job Queue Time to Job Run Time by Job Sizes
Ratio is Capped at 8; Job Above Line has Higher Queue Time than Run Time</a:t>
            </a:r>
          </a:p>
        </c:rich>
      </c:tx>
      <c:layout>
        <c:manualLayout>
          <c:xMode val="edge"/>
          <c:yMode val="edge"/>
          <c:x val="0.17381228273464658"/>
          <c:y val="2.851713673837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48667439165695E-2"/>
          <c:y val="0.18821310247324893"/>
          <c:w val="0.59652343873885083"/>
          <c:h val="0.682510139271680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Sheet1!$E$75:$E$76</c:f>
              <c:strCache>
                <c:ptCount val="1"/>
                <c:pt idx="0">
                  <c:v>Job Size =  9 – 64; Job Queue Time / Job Run Time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579D1C"/>
              </a:solidFill>
              <a:ln>
                <a:solidFill>
                  <a:srgbClr val="579D1C"/>
                </a:solidFill>
                <a:prstDash val="solid"/>
              </a:ln>
            </c:spPr>
          </c:marker>
          <c:xVal>
            <c:numRef>
              <c:f>Sheet1!$A$77:$A$84</c:f>
              <c:numCache>
                <c:formatCode>General</c:formatCode>
                <c:ptCount val="8"/>
                <c:pt idx="0">
                  <c:v>2.777778E-4</c:v>
                </c:pt>
                <c:pt idx="1">
                  <c:v>8.3333333000000006E-3</c:v>
                </c:pt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Sheet1!$E$77:$E$84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3.50455732</c:v>
                </c:pt>
                <c:pt idx="3">
                  <c:v>2.92848212</c:v>
                </c:pt>
                <c:pt idx="4">
                  <c:v>2.5926620439999999</c:v>
                </c:pt>
                <c:pt idx="5">
                  <c:v>2.6629579300000001</c:v>
                </c:pt>
                <c:pt idx="6">
                  <c:v>0.80256127111111109</c:v>
                </c:pt>
                <c:pt idx="7">
                  <c:v>0.68786010499999994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40320"/>
        <c:axId val="182442624"/>
      </c:scatterChart>
      <c:scatterChart>
        <c:scatterStyle val="lineMarker"/>
        <c:varyColors val="0"/>
        <c:ser>
          <c:idx val="1"/>
          <c:order val="1"/>
          <c:tx>
            <c:strRef>
              <c:f>Sheet1!$L$75</c:f>
              <c:strCache>
                <c:ptCount val="1"/>
                <c:pt idx="0">
                  <c:v>Job Size =  9 - 64; %Jobs CDF</c:v>
                </c:pt>
              </c:strCache>
            </c:strRef>
          </c:tx>
          <c:spPr>
            <a:ln>
              <a:solidFill>
                <a:srgbClr val="00B050">
                  <a:alpha val="50000"/>
                </a:srgbClr>
              </a:solidFill>
              <a:prstDash val="dash"/>
            </a:ln>
          </c:spPr>
          <c:marker>
            <c:spPr>
              <a:solidFill>
                <a:srgbClr val="00B050">
                  <a:alpha val="50000"/>
                </a:srgbClr>
              </a:solidFill>
              <a:ln>
                <a:solidFill>
                  <a:srgbClr val="00B050">
                    <a:alpha val="50000"/>
                  </a:srgbClr>
                </a:solidFill>
              </a:ln>
            </c:spPr>
          </c:marker>
          <c:xVal>
            <c:numRef>
              <c:f>Sheet1!$H$77:$H$84</c:f>
              <c:numCache>
                <c:formatCode>General</c:formatCode>
                <c:ptCount val="8"/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Sheet1!$L$77:$L$84</c:f>
              <c:numCache>
                <c:formatCode>General</c:formatCode>
                <c:ptCount val="8"/>
                <c:pt idx="2">
                  <c:v>59.951987685878237</c:v>
                </c:pt>
                <c:pt idx="3">
                  <c:v>67.820052186142092</c:v>
                </c:pt>
                <c:pt idx="4">
                  <c:v>83.675015651854892</c:v>
                </c:pt>
                <c:pt idx="5">
                  <c:v>88.827832254651355</c:v>
                </c:pt>
                <c:pt idx="6">
                  <c:v>92.95593421302739</c:v>
                </c:pt>
                <c:pt idx="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00960"/>
        <c:axId val="182199040"/>
      </c:scatterChart>
      <c:valAx>
        <c:axId val="18244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Run Time (Hour)</a:t>
                </a:r>
              </a:p>
            </c:rich>
          </c:tx>
          <c:layout>
            <c:manualLayout>
              <c:xMode val="edge"/>
              <c:yMode val="edge"/>
              <c:x val="0.28621089223638468"/>
              <c:y val="0.929658657670896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442624"/>
        <c:crossesAt val="0"/>
        <c:crossBetween val="midCat"/>
      </c:valAx>
      <c:valAx>
        <c:axId val="182442624"/>
        <c:scaling>
          <c:orientation val="minMax"/>
          <c:max val="1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minorGridlines>
          <c:spPr>
            <a:ln w="3175">
              <a:noFill/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Queue Time / Job Run Time</a:t>
                </a:r>
              </a:p>
            </c:rich>
          </c:tx>
          <c:layout>
            <c:manualLayout>
              <c:xMode val="edge"/>
              <c:yMode val="edge"/>
              <c:x val="1.8539976825028968E-2"/>
              <c:y val="0.357414780454250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440320"/>
        <c:crossesAt val="0"/>
        <c:crossBetween val="midCat"/>
        <c:majorUnit val="1"/>
      </c:valAx>
      <c:valAx>
        <c:axId val="182199040"/>
        <c:scaling>
          <c:orientation val="minMax"/>
          <c:max val="1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/>
                  <a:t>% Job CDF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200960"/>
        <c:crosses val="max"/>
        <c:crossBetween val="midCat"/>
        <c:majorUnit val="10"/>
      </c:valAx>
      <c:valAx>
        <c:axId val="18220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199040"/>
        <c:crosses val="autoZero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377132057076488"/>
          <c:y val="0.49429703679843157"/>
          <c:w val="0.24001040593111461"/>
          <c:h val="0.150994225588545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3C3C3C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Ratio between Job Queue Time to Job Run Time by Job Sizes
Ratio is Capped at 8; Job Above Line has Higher Queue Time than Run Time</a:t>
            </a:r>
          </a:p>
        </c:rich>
      </c:tx>
      <c:layout>
        <c:manualLayout>
          <c:xMode val="edge"/>
          <c:yMode val="edge"/>
          <c:x val="0.17381228273464658"/>
          <c:y val="2.85714817177859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140779833445173E-2"/>
          <c:y val="0.18857177933738717"/>
          <c:w val="0.60990164675221969"/>
          <c:h val="0.681906030331157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Sheet1!$F$75:$F$76</c:f>
              <c:strCache>
                <c:ptCount val="1"/>
                <c:pt idx="0">
                  <c:v>Job Size =  65 – 256; Job Queue Time / Job Run Time</c:v>
                </c:pt>
              </c:strCache>
            </c:strRef>
          </c:tx>
          <c:spPr>
            <a:ln w="25400">
              <a:solidFill>
                <a:srgbClr val="FFC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C000"/>
              </a:solidFill>
              <a:ln>
                <a:solidFill>
                  <a:srgbClr val="FFD320"/>
                </a:solidFill>
                <a:prstDash val="solid"/>
              </a:ln>
            </c:spPr>
          </c:marker>
          <c:xVal>
            <c:numRef>
              <c:f>Sheet1!$A$77:$A$84</c:f>
              <c:numCache>
                <c:formatCode>General</c:formatCode>
                <c:ptCount val="8"/>
                <c:pt idx="0">
                  <c:v>2.777778E-4</c:v>
                </c:pt>
                <c:pt idx="1">
                  <c:v>8.3333333000000006E-3</c:v>
                </c:pt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Sheet1!$F$77:$F$84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1.8924863259999998</c:v>
                </c:pt>
                <c:pt idx="5">
                  <c:v>1.0817596139999999</c:v>
                </c:pt>
                <c:pt idx="6">
                  <c:v>0.72713091722222223</c:v>
                </c:pt>
                <c:pt idx="7">
                  <c:v>0.7781765620833333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44096"/>
        <c:axId val="182246400"/>
      </c:scatterChart>
      <c:scatterChart>
        <c:scatterStyle val="lineMarker"/>
        <c:varyColors val="0"/>
        <c:ser>
          <c:idx val="1"/>
          <c:order val="1"/>
          <c:tx>
            <c:strRef>
              <c:f>Sheet1!$M$75</c:f>
              <c:strCache>
                <c:ptCount val="1"/>
                <c:pt idx="0">
                  <c:v>Job Size =  65 - 256; %Jobs CDF</c:v>
                </c:pt>
              </c:strCache>
            </c:strRef>
          </c:tx>
          <c:spPr>
            <a:ln>
              <a:solidFill>
                <a:srgbClr val="FFC000">
                  <a:alpha val="50000"/>
                </a:srgbClr>
              </a:solidFill>
              <a:prstDash val="dash"/>
            </a:ln>
          </c:spPr>
          <c:marker>
            <c:spPr>
              <a:solidFill>
                <a:srgbClr val="FFC000">
                  <a:alpha val="50000"/>
                </a:srgbClr>
              </a:solidFill>
              <a:ln>
                <a:solidFill>
                  <a:srgbClr val="FFC000">
                    <a:alpha val="50000"/>
                  </a:srgbClr>
                </a:solidFill>
              </a:ln>
            </c:spPr>
          </c:marker>
          <c:xVal>
            <c:numRef>
              <c:f>Sheet1!$H$77:$H$84</c:f>
              <c:numCache>
                <c:formatCode>General</c:formatCode>
                <c:ptCount val="8"/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Sheet1!$M$77:$M$84</c:f>
              <c:numCache>
                <c:formatCode>General</c:formatCode>
                <c:ptCount val="8"/>
                <c:pt idx="2">
                  <c:v>61.484500734728151</c:v>
                </c:pt>
                <c:pt idx="3">
                  <c:v>67.962937046626081</c:v>
                </c:pt>
                <c:pt idx="4">
                  <c:v>82.344365917943691</c:v>
                </c:pt>
                <c:pt idx="5">
                  <c:v>89.053133673874001</c:v>
                </c:pt>
                <c:pt idx="6">
                  <c:v>92.923285051197723</c:v>
                </c:pt>
                <c:pt idx="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50112"/>
        <c:axId val="182248576"/>
      </c:scatterChart>
      <c:valAx>
        <c:axId val="18224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Run Time (Hour)</a:t>
                </a:r>
              </a:p>
            </c:rich>
          </c:tx>
          <c:layout>
            <c:manualLayout>
              <c:xMode val="edge"/>
              <c:yMode val="edge"/>
              <c:x val="0.29200463499420626"/>
              <c:y val="0.929525538551969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246400"/>
        <c:crossesAt val="0"/>
        <c:crossBetween val="midCat"/>
      </c:valAx>
      <c:valAx>
        <c:axId val="182246400"/>
        <c:scaling>
          <c:orientation val="minMax"/>
          <c:max val="1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minorGridlines>
          <c:spPr>
            <a:ln w="3175">
              <a:noFill/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Queue Time / Job Run Time</a:t>
                </a:r>
              </a:p>
            </c:rich>
          </c:tx>
          <c:layout>
            <c:manualLayout>
              <c:xMode val="edge"/>
              <c:yMode val="edge"/>
              <c:x val="1.8539976825028968E-2"/>
              <c:y val="0.358095904196250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244096"/>
        <c:crossesAt val="0"/>
        <c:crossBetween val="midCat"/>
      </c:valAx>
      <c:valAx>
        <c:axId val="182248576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crossAx val="182250112"/>
        <c:crosses val="max"/>
        <c:crossBetween val="midCat"/>
        <c:majorUnit val="10"/>
      </c:valAx>
      <c:valAx>
        <c:axId val="18225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248576"/>
        <c:crosses val="autoZero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077000201595431"/>
          <c:y val="0.49333425099377043"/>
          <c:w val="0.27111870367322455"/>
          <c:h val="0.1615167341927208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3C3C3C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Jobs Submitted and CDF vs Job Size
Total Jobs Submitted from July to Dec 2015: 1,259,979</a:t>
            </a:r>
          </a:p>
        </c:rich>
      </c:tx>
      <c:layout>
        <c:manualLayout>
          <c:xMode val="edge"/>
          <c:yMode val="edge"/>
          <c:x val="0.27221612251746746"/>
          <c:y val="3.06604126672278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36114102987306"/>
          <c:y val="0.22405686179897299"/>
          <c:w val="0.7041623665121266"/>
          <c:h val="0.6155667466266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Job Size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Sheet1!$A$9:$A$18</c:f>
              <c:strCache>
                <c:ptCount val="10"/>
                <c:pt idx="0">
                  <c:v>1</c:v>
                </c:pt>
                <c:pt idx="1">
                  <c:v>2 - 4</c:v>
                </c:pt>
                <c:pt idx="2">
                  <c:v>5 - 8</c:v>
                </c:pt>
                <c:pt idx="3">
                  <c:v>9 - 64</c:v>
                </c:pt>
                <c:pt idx="4">
                  <c:v>65 - 256</c:v>
                </c:pt>
                <c:pt idx="5">
                  <c:v>257 - 512</c:v>
                </c:pt>
                <c:pt idx="6">
                  <c:v>513 - 1024</c:v>
                </c:pt>
                <c:pt idx="7">
                  <c:v>1k - 8k</c:v>
                </c:pt>
                <c:pt idx="8">
                  <c:v>8k - 32k</c:v>
                </c:pt>
                <c:pt idx="9">
                  <c:v>32k - 131k</c:v>
                </c:pt>
              </c:strCache>
            </c:strRef>
          </c:cat>
          <c:val>
            <c:numRef>
              <c:f>Sheet1!$B$9:$B$18</c:f>
              <c:numCache>
                <c:formatCode>General</c:formatCode>
                <c:ptCount val="10"/>
                <c:pt idx="0">
                  <c:v>236857</c:v>
                </c:pt>
                <c:pt idx="1">
                  <c:v>15967</c:v>
                </c:pt>
                <c:pt idx="2">
                  <c:v>38593</c:v>
                </c:pt>
                <c:pt idx="3">
                  <c:v>752307</c:v>
                </c:pt>
                <c:pt idx="4">
                  <c:v>171492</c:v>
                </c:pt>
                <c:pt idx="5">
                  <c:v>20815</c:v>
                </c:pt>
                <c:pt idx="6">
                  <c:v>14772</c:v>
                </c:pt>
                <c:pt idx="7">
                  <c:v>9004</c:v>
                </c:pt>
                <c:pt idx="8">
                  <c:v>171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2301824"/>
        <c:axId val="182303744"/>
      </c:barChart>
      <c:lineChart>
        <c:grouping val="standard"/>
        <c:varyColors val="0"/>
        <c:ser>
          <c:idx val="0"/>
          <c:order val="1"/>
          <c:tx>
            <c:strRef>
              <c:f>Sheet1!$D$8</c:f>
              <c:strCache>
                <c:ptCount val="1"/>
                <c:pt idx="0">
                  <c:v>CDF</c:v>
                </c:pt>
              </c:strCache>
            </c:strRef>
          </c:tx>
          <c:spPr>
            <a:ln w="38100">
              <a:solidFill>
                <a:srgbClr val="FF420E"/>
              </a:solidFill>
              <a:prstDash val="solid"/>
            </a:ln>
          </c:spPr>
          <c:marker>
            <c:symbol val="none"/>
          </c:marker>
          <c:cat>
            <c:strRef>
              <c:f>Sheet1!$A$9:$A$18</c:f>
              <c:strCache>
                <c:ptCount val="10"/>
                <c:pt idx="0">
                  <c:v>1</c:v>
                </c:pt>
                <c:pt idx="1">
                  <c:v>2 - 4</c:v>
                </c:pt>
                <c:pt idx="2">
                  <c:v>5 - 8</c:v>
                </c:pt>
                <c:pt idx="3">
                  <c:v>9 - 64</c:v>
                </c:pt>
                <c:pt idx="4">
                  <c:v>65 - 256</c:v>
                </c:pt>
                <c:pt idx="5">
                  <c:v>257 - 512</c:v>
                </c:pt>
                <c:pt idx="6">
                  <c:v>513 - 1024</c:v>
                </c:pt>
                <c:pt idx="7">
                  <c:v>1k - 8k</c:v>
                </c:pt>
                <c:pt idx="8">
                  <c:v>8k - 32k</c:v>
                </c:pt>
                <c:pt idx="9">
                  <c:v>32k - 131k</c:v>
                </c:pt>
              </c:strCache>
            </c:strRef>
          </c:cat>
          <c:val>
            <c:numRef>
              <c:f>Sheet1!$D$9:$D$18</c:f>
              <c:numCache>
                <c:formatCode>General</c:formatCode>
                <c:ptCount val="10"/>
                <c:pt idx="0">
                  <c:v>18.798487911300001</c:v>
                </c:pt>
                <c:pt idx="1">
                  <c:v>20.065731254300001</c:v>
                </c:pt>
                <c:pt idx="2">
                  <c:v>23.128718811999999</c:v>
                </c:pt>
                <c:pt idx="3">
                  <c:v>82.836618705500001</c:v>
                </c:pt>
                <c:pt idx="4">
                  <c:v>96.447321741099998</c:v>
                </c:pt>
                <c:pt idx="5">
                  <c:v>98.099333401600006</c:v>
                </c:pt>
                <c:pt idx="6">
                  <c:v>99.271733893999993</c:v>
                </c:pt>
                <c:pt idx="7">
                  <c:v>99.986348978799995</c:v>
                </c:pt>
                <c:pt idx="8">
                  <c:v>99.999920633599999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18208"/>
        <c:axId val="182319744"/>
      </c:lineChart>
      <c:catAx>
        <c:axId val="18230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Size</a:t>
                </a:r>
              </a:p>
            </c:rich>
          </c:tx>
          <c:layout>
            <c:manualLayout>
              <c:xMode val="edge"/>
              <c:yMode val="edge"/>
              <c:x val="0.43532082402586736"/>
              <c:y val="0.91273690017055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303744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82303744"/>
        <c:scaling>
          <c:orientation val="minMax"/>
          <c:max val="100000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Jobs Submitted (Blue)</a:t>
                </a:r>
              </a:p>
            </c:rich>
          </c:tx>
          <c:layout>
            <c:manualLayout>
              <c:xMode val="edge"/>
              <c:yMode val="edge"/>
              <c:x val="1.7997760166444131E-2"/>
              <c:y val="0.311321113236467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301824"/>
        <c:crossesAt val="1"/>
        <c:crossBetween val="between"/>
      </c:valAx>
      <c:catAx>
        <c:axId val="182318208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ln w="3175">
            <a:solidFill>
              <a:srgbClr val="B3B3B3"/>
            </a:solidFill>
            <a:prstDash val="solid"/>
          </a:ln>
        </c:spPr>
        <c:crossAx val="182319744"/>
        <c:crossesAt val="0"/>
        <c:auto val="0"/>
        <c:lblAlgn val="ctr"/>
        <c:lblOffset val="100"/>
        <c:tickMarkSkip val="1"/>
        <c:noMultiLvlLbl val="0"/>
      </c:catAx>
      <c:valAx>
        <c:axId val="182319744"/>
        <c:scaling>
          <c:orientation val="minMax"/>
          <c:max val="100"/>
        </c:scaling>
        <c:delete val="0"/>
        <c:axPos val="r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Cumulative Distribution (Red)</a:t>
                </a:r>
              </a:p>
            </c:rich>
          </c:tx>
          <c:layout>
            <c:manualLayout>
              <c:xMode val="edge"/>
              <c:yMode val="edge"/>
              <c:x val="0.85264388788529066"/>
              <c:y val="0.318396593082751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318208"/>
        <c:crosses val="max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088912823898447"/>
          <c:y val="0.48113262954726832"/>
          <c:w val="0.10123740093624822"/>
          <c:h val="0.1014152111300614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3C3C3C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Ratio between Job Queue Time to Job Run Time by Job Sizes
Ratio is Capped at 8; Job Above Line has Higher Queue Time than Run Time</a:t>
            </a:r>
          </a:p>
        </c:rich>
      </c:tx>
      <c:layout>
        <c:manualLayout>
          <c:xMode val="edge"/>
          <c:yMode val="edge"/>
          <c:x val="0.12010812050349046"/>
          <c:y val="3.03643724696356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923178299988265E-2"/>
          <c:y val="0.19635627530364372"/>
          <c:w val="0.57847605250973033"/>
          <c:h val="0.665991902834008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Sheet1!$B$75:$B$76</c:f>
              <c:strCache>
                <c:ptCount val="1"/>
                <c:pt idx="0">
                  <c:v>Job Size =  1; Job Queue Time / Job Run Time</c:v>
                </c:pt>
              </c:strCache>
            </c:strRef>
          </c:tx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Sheet1!$A$77:$A$84</c:f>
              <c:numCache>
                <c:formatCode>General</c:formatCode>
                <c:ptCount val="8"/>
                <c:pt idx="0">
                  <c:v>2.777778E-4</c:v>
                </c:pt>
                <c:pt idx="1">
                  <c:v>8.3333333000000006E-3</c:v>
                </c:pt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Sheet1!$B$77:$B$84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0.78690271000000001</c:v>
                </c:pt>
                <c:pt idx="4">
                  <c:v>0.362038894</c:v>
                </c:pt>
                <c:pt idx="5">
                  <c:v>0.22884784499999999</c:v>
                </c:pt>
                <c:pt idx="6">
                  <c:v>0.79957655166666664</c:v>
                </c:pt>
                <c:pt idx="7">
                  <c:v>0.12756099833333334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67584"/>
        <c:axId val="182486528"/>
      </c:scatterChart>
      <c:scatterChart>
        <c:scatterStyle val="lineMarker"/>
        <c:varyColors val="0"/>
        <c:ser>
          <c:idx val="1"/>
          <c:order val="1"/>
          <c:tx>
            <c:strRef>
              <c:f>Sheet1!$I$75</c:f>
              <c:strCache>
                <c:ptCount val="1"/>
                <c:pt idx="0">
                  <c:v>Job Size =  1; %Jobs CDF</c:v>
                </c:pt>
              </c:strCache>
            </c:strRef>
          </c:tx>
          <c:spPr>
            <a:ln cmpd="sng">
              <a:solidFill>
                <a:schemeClr val="accent1">
                  <a:alpha val="50000"/>
                </a:schemeClr>
              </a:solidFill>
              <a:prstDash val="dash"/>
            </a:ln>
          </c:spPr>
          <c:marker>
            <c:spPr>
              <a:solidFill>
                <a:schemeClr val="accent1">
                  <a:alpha val="50000"/>
                </a:schemeClr>
              </a:solidFill>
              <a:ln>
                <a:noFill/>
              </a:ln>
            </c:spPr>
          </c:marker>
          <c:xVal>
            <c:numRef>
              <c:f>Sheet1!$H$77:$H$84</c:f>
              <c:numCache>
                <c:formatCode>General</c:formatCode>
                <c:ptCount val="8"/>
                <c:pt idx="2">
                  <c:v>0.5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18</c:v>
                </c:pt>
                <c:pt idx="7">
                  <c:v>24</c:v>
                </c:pt>
              </c:numCache>
            </c:numRef>
          </c:xVal>
          <c:yVal>
            <c:numRef>
              <c:f>Sheet1!$I$77:$I$84</c:f>
              <c:numCache>
                <c:formatCode>General</c:formatCode>
                <c:ptCount val="8"/>
                <c:pt idx="2">
                  <c:v>66.800643426202313</c:v>
                </c:pt>
                <c:pt idx="3">
                  <c:v>75.314641323667871</c:v>
                </c:pt>
                <c:pt idx="4">
                  <c:v>81.364705286312002</c:v>
                </c:pt>
                <c:pt idx="5">
                  <c:v>84.84950835314136</c:v>
                </c:pt>
                <c:pt idx="6">
                  <c:v>85.952705640956367</c:v>
                </c:pt>
                <c:pt idx="7">
                  <c:v>100.00000000000001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02912"/>
        <c:axId val="182488448"/>
      </c:scatterChart>
      <c:valAx>
        <c:axId val="1824675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Run Time (Hour)</a:t>
                </a:r>
              </a:p>
            </c:rich>
          </c:tx>
          <c:layout>
            <c:manualLayout>
              <c:xMode val="edge"/>
              <c:yMode val="edge"/>
              <c:x val="0.27125541821574811"/>
              <c:y val="0.92510121457489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486528"/>
        <c:crossesAt val="0"/>
        <c:crossBetween val="midCat"/>
      </c:valAx>
      <c:valAx>
        <c:axId val="182486528"/>
        <c:scaling>
          <c:orientation val="minMax"/>
          <c:max val="1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minorGridlines>
          <c:spPr>
            <a:ln w="3175">
              <a:noFill/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Queue Time / Job Run Time</a:t>
                </a:r>
              </a:p>
            </c:rich>
          </c:tx>
          <c:layout>
            <c:manualLayout>
              <c:xMode val="edge"/>
              <c:yMode val="edge"/>
              <c:x val="2.1592471101751092E-2"/>
              <c:y val="0.346153846153846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467584"/>
        <c:crossesAt val="0"/>
        <c:crossBetween val="midCat"/>
        <c:majorUnit val="1"/>
      </c:valAx>
      <c:valAx>
        <c:axId val="182488448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/>
                  <a:t>% Job</a:t>
                </a:r>
                <a:r>
                  <a:rPr lang="en-US" sz="900" baseline="0"/>
                  <a:t> CDF</a:t>
                </a:r>
                <a:endParaRPr lang="en-US" sz="9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502912"/>
        <c:crosses val="max"/>
        <c:crossBetween val="midCat"/>
      </c:valAx>
      <c:valAx>
        <c:axId val="182502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488448"/>
        <c:crosses val="autoZero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475691195359682"/>
          <c:y val="0.46188733161750289"/>
          <c:w val="0.23300405776380306"/>
          <c:h val="0.1792672874598003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3C3C3C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r>
              <a:rPr lang="en-US" sz="2000"/>
              <a:t>Job Activity by Job Sizes</a:t>
            </a:r>
          </a:p>
        </c:rich>
      </c:tx>
      <c:layout>
        <c:manualLayout>
          <c:xMode val="edge"/>
          <c:yMode val="edge"/>
          <c:x val="0.32518375382777609"/>
          <c:y val="3.59356361406399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397975427393056E-2"/>
          <c:y val="0.15546012237835774"/>
          <c:w val="0.70593552530040449"/>
          <c:h val="0.70688807450013469"/>
        </c:manualLayout>
      </c:layout>
      <c:scatterChart>
        <c:scatterStyle val="lineMarker"/>
        <c:varyColors val="0"/>
        <c:ser>
          <c:idx val="0"/>
          <c:order val="0"/>
          <c:tx>
            <c:v>Job Size = 1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xVal>
            <c:numRef>
              <c:f>Sheet1!$A$105:$A$110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Sheet1!$B$105:$B$110</c:f>
              <c:numCache>
                <c:formatCode>General</c:formatCode>
                <c:ptCount val="6"/>
                <c:pt idx="0">
                  <c:v>7.963217883853333</c:v>
                </c:pt>
                <c:pt idx="1">
                  <c:v>55.962755801069882</c:v>
                </c:pt>
                <c:pt idx="2">
                  <c:v>73.41934245821912</c:v>
                </c:pt>
                <c:pt idx="3">
                  <c:v>81.37703980756055</c:v>
                </c:pt>
                <c:pt idx="4">
                  <c:v>55.568628023845726</c:v>
                </c:pt>
                <c:pt idx="5">
                  <c:v>88.686997996393686</c:v>
                </c:pt>
              </c:numCache>
            </c:numRef>
          </c:yVal>
          <c:smooth val="0"/>
        </c:ser>
        <c:ser>
          <c:idx val="1"/>
          <c:order val="1"/>
          <c:tx>
            <c:v>Job Size = 2 - 4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420E"/>
              </a:solidFill>
              <a:ln>
                <a:solidFill>
                  <a:srgbClr val="FF420E"/>
                </a:solidFill>
                <a:prstDash val="solid"/>
              </a:ln>
            </c:spPr>
          </c:marker>
          <c:xVal>
            <c:numRef>
              <c:f>Sheet1!$A$105:$A$110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Sheet1!$C$105:$C$110</c:f>
              <c:numCache>
                <c:formatCode>General</c:formatCode>
                <c:ptCount val="6"/>
                <c:pt idx="0">
                  <c:v>94.433582274106456</c:v>
                </c:pt>
                <c:pt idx="1">
                  <c:v>90.11580800509897</c:v>
                </c:pt>
                <c:pt idx="2">
                  <c:v>96.918584105549925</c:v>
                </c:pt>
                <c:pt idx="3">
                  <c:v>99.259662871106187</c:v>
                </c:pt>
                <c:pt idx="4">
                  <c:v>99.222106567158605</c:v>
                </c:pt>
                <c:pt idx="5">
                  <c:v>99.349853852660061</c:v>
                </c:pt>
              </c:numCache>
            </c:numRef>
          </c:yVal>
          <c:smooth val="0"/>
        </c:ser>
        <c:ser>
          <c:idx val="2"/>
          <c:order val="2"/>
          <c:tx>
            <c:v>Job Size = 5 - 8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Sheet1!$A$105:$A$110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Sheet1!$D$105:$D$110</c:f>
              <c:numCache>
                <c:formatCode>General</c:formatCode>
                <c:ptCount val="6"/>
                <c:pt idx="0">
                  <c:v>27.765983559239135</c:v>
                </c:pt>
                <c:pt idx="1">
                  <c:v>26.388143332214256</c:v>
                </c:pt>
                <c:pt idx="2">
                  <c:v>69.731198016219935</c:v>
                </c:pt>
                <c:pt idx="3">
                  <c:v>80.387418804637392</c:v>
                </c:pt>
                <c:pt idx="4">
                  <c:v>83.757301080893271</c:v>
                </c:pt>
                <c:pt idx="5">
                  <c:v>77.239997584447821</c:v>
                </c:pt>
              </c:numCache>
            </c:numRef>
          </c:yVal>
          <c:smooth val="0"/>
        </c:ser>
        <c:ser>
          <c:idx val="3"/>
          <c:order val="3"/>
          <c:tx>
            <c:v>Job Size = 9 - 64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579D1C"/>
              </a:solidFill>
              <a:ln>
                <a:solidFill>
                  <a:srgbClr val="579D1C"/>
                </a:solidFill>
                <a:prstDash val="solid"/>
              </a:ln>
            </c:spPr>
          </c:marker>
          <c:xVal>
            <c:numRef>
              <c:f>Sheet1!$A$105:$A$110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Sheet1!$E$105:$E$110</c:f>
              <c:numCache>
                <c:formatCode>General</c:formatCode>
                <c:ptCount val="6"/>
                <c:pt idx="0">
                  <c:v>22.199739707163943</c:v>
                </c:pt>
                <c:pt idx="1">
                  <c:v>25.455124128196363</c:v>
                </c:pt>
                <c:pt idx="2">
                  <c:v>27.834513454168917</c:v>
                </c:pt>
                <c:pt idx="3">
                  <c:v>27.30034084775852</c:v>
                </c:pt>
                <c:pt idx="4">
                  <c:v>55.476616302956138</c:v>
                </c:pt>
                <c:pt idx="5">
                  <c:v>59.246616294660278</c:v>
                </c:pt>
              </c:numCache>
            </c:numRef>
          </c:yVal>
          <c:smooth val="0"/>
        </c:ser>
        <c:ser>
          <c:idx val="4"/>
          <c:order val="4"/>
          <c:tx>
            <c:v>Job Size = 65 - 256</c:v>
          </c:tx>
          <c:spPr>
            <a:ln w="28575">
              <a:noFill/>
            </a:ln>
          </c:spPr>
          <c:marker>
            <c:symbol val="star"/>
            <c:size val="7"/>
            <c:spPr>
              <a:solidFill>
                <a:srgbClr val="FFC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Sheet1!$A$105:$A$110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24</c:v>
                </c:pt>
              </c:numCache>
            </c:numRef>
          </c:xVal>
          <c:yVal>
            <c:numRef>
              <c:f>Sheet1!$F$105:$F$110</c:f>
              <c:numCache>
                <c:formatCode>General</c:formatCode>
                <c:ptCount val="6"/>
                <c:pt idx="0">
                  <c:v>17.673518534275441</c:v>
                </c:pt>
                <c:pt idx="1">
                  <c:v>9.2365910142971508</c:v>
                </c:pt>
                <c:pt idx="2">
                  <c:v>34.572332840822568</c:v>
                </c:pt>
                <c:pt idx="3">
                  <c:v>48.036285903277211</c:v>
                </c:pt>
                <c:pt idx="4">
                  <c:v>57.899490422435328</c:v>
                </c:pt>
                <c:pt idx="5">
                  <c:v>56.237385045070432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43168"/>
        <c:axId val="186048512"/>
      </c:scatterChart>
      <c:valAx>
        <c:axId val="185943168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/>
                  <a:t>Job Run Time (Hour)</a:t>
                </a:r>
              </a:p>
            </c:rich>
          </c:tx>
          <c:layout>
            <c:manualLayout>
              <c:xMode val="edge"/>
              <c:yMode val="edge"/>
              <c:x val="0.32482870034337497"/>
              <c:y val="0.930672494699628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48512"/>
        <c:crossesAt val="0"/>
        <c:crossBetween val="midCat"/>
      </c:valAx>
      <c:valAx>
        <c:axId val="186048512"/>
        <c:scaling>
          <c:orientation val="minMax"/>
          <c:max val="100"/>
          <c:min val="0"/>
        </c:scaling>
        <c:delete val="0"/>
        <c:axPos val="l"/>
        <c:majorGridlines>
          <c:spPr>
            <a:ln w="22225">
              <a:solidFill>
                <a:schemeClr val="tx1"/>
              </a:solidFill>
              <a:prstDash val="solid"/>
            </a:ln>
          </c:spPr>
        </c:majorGridlines>
        <c:minorGridlines>
          <c:spPr>
            <a:ln w="3175">
              <a:solidFill>
                <a:schemeClr val="tx1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3C3C3C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/>
                  <a:t>Job</a:t>
                </a:r>
                <a:r>
                  <a:rPr lang="en-US" sz="1600" baseline="0"/>
                  <a:t> Activity (%)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7.8891133903529146E-3"/>
              <c:y val="0.374269953301565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3C3C3C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943168"/>
        <c:crossesAt val="0"/>
        <c:crossBetween val="midCat"/>
        <c:majorUnit val="25"/>
        <c:minorUnit val="2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span"/>
    <c:showDLblsOverMax val="0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1408582</xdr:colOff>
      <xdr:row>142</xdr:row>
      <xdr:rowOff>132790</xdr:rowOff>
    </xdr:from>
    <xdr:to>
      <xdr:col>8</xdr:col>
      <xdr:colOff>1489263</xdr:colOff>
      <xdr:row>172</xdr:row>
      <xdr:rowOff>4483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999565</xdr:colOff>
      <xdr:row>141</xdr:row>
      <xdr:rowOff>33618</xdr:rowOff>
    </xdr:from>
    <xdr:to>
      <xdr:col>18</xdr:col>
      <xdr:colOff>762000</xdr:colOff>
      <xdr:row>172</xdr:row>
      <xdr:rowOff>138954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445997</xdr:colOff>
      <xdr:row>174</xdr:row>
      <xdr:rowOff>63315</xdr:rowOff>
    </xdr:from>
    <xdr:to>
      <xdr:col>10</xdr:col>
      <xdr:colOff>536204</xdr:colOff>
      <xdr:row>202</xdr:row>
      <xdr:rowOff>129990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10</xdr:col>
      <xdr:colOff>973793</xdr:colOff>
      <xdr:row>174</xdr:row>
      <xdr:rowOff>70038</xdr:rowOff>
    </xdr:from>
    <xdr:to>
      <xdr:col>19</xdr:col>
      <xdr:colOff>22414</xdr:colOff>
      <xdr:row>202</xdr:row>
      <xdr:rowOff>136713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1053356</xdr:colOff>
      <xdr:row>204</xdr:row>
      <xdr:rowOff>118784</xdr:rowOff>
    </xdr:from>
    <xdr:to>
      <xdr:col>5</xdr:col>
      <xdr:colOff>22414</xdr:colOff>
      <xdr:row>235</xdr:row>
      <xdr:rowOff>109259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5</xdr:col>
      <xdr:colOff>445995</xdr:colOff>
      <xdr:row>205</xdr:row>
      <xdr:rowOff>12328</xdr:rowOff>
    </xdr:from>
    <xdr:to>
      <xdr:col>10</xdr:col>
      <xdr:colOff>549090</xdr:colOff>
      <xdr:row>235</xdr:row>
      <xdr:rowOff>150160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10</xdr:col>
      <xdr:colOff>1625976</xdr:colOff>
      <xdr:row>163</xdr:row>
      <xdr:rowOff>33616</xdr:rowOff>
    </xdr:from>
    <xdr:to>
      <xdr:col>17</xdr:col>
      <xdr:colOff>403412</xdr:colOff>
      <xdr:row>163</xdr:row>
      <xdr:rowOff>47623</xdr:rowOff>
    </xdr:to>
    <xdr:sp macro="" textlink="">
      <xdr:nvSpPr>
        <xdr:cNvPr id="1032" name="Line 5"/>
        <xdr:cNvSpPr>
          <a:spLocks noChangeShapeType="1"/>
        </xdr:cNvSpPr>
      </xdr:nvSpPr>
      <xdr:spPr bwMode="auto">
        <a:xfrm flipV="1">
          <a:off x="19039917" y="25605440"/>
          <a:ext cx="5971613" cy="14007"/>
        </a:xfrm>
        <a:prstGeom prst="line">
          <a:avLst/>
        </a:prstGeom>
        <a:noFill/>
        <a:ln w="25400" cap="flat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0</xdr:col>
      <xdr:colOff>268943</xdr:colOff>
      <xdr:row>143</xdr:row>
      <xdr:rowOff>5044</xdr:rowOff>
    </xdr:from>
    <xdr:to>
      <xdr:col>4</xdr:col>
      <xdr:colOff>1232649</xdr:colOff>
      <xdr:row>170</xdr:row>
      <xdr:rowOff>56030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5</xdr:col>
      <xdr:colOff>324973</xdr:colOff>
      <xdr:row>148</xdr:row>
      <xdr:rowOff>89649</xdr:rowOff>
    </xdr:from>
    <xdr:to>
      <xdr:col>7</xdr:col>
      <xdr:colOff>2252385</xdr:colOff>
      <xdr:row>168</xdr:row>
      <xdr:rowOff>22414</xdr:rowOff>
    </xdr:to>
    <xdr:sp macro="" textlink="">
      <xdr:nvSpPr>
        <xdr:cNvPr id="18" name="Line 5"/>
        <xdr:cNvSpPr>
          <a:spLocks noChangeShapeType="1"/>
        </xdr:cNvSpPr>
      </xdr:nvSpPr>
      <xdr:spPr bwMode="auto">
        <a:xfrm flipV="1">
          <a:off x="9614649" y="23308237"/>
          <a:ext cx="4818530" cy="3070412"/>
        </a:xfrm>
        <a:prstGeom prst="line">
          <a:avLst/>
        </a:prstGeom>
        <a:noFill/>
        <a:ln w="25400" cap="flat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0</xdr:col>
      <xdr:colOff>1042148</xdr:colOff>
      <xdr:row>174</xdr:row>
      <xdr:rowOff>89648</xdr:rowOff>
    </xdr:from>
    <xdr:to>
      <xdr:col>5</xdr:col>
      <xdr:colOff>11208</xdr:colOff>
      <xdr:row>203</xdr:row>
      <xdr:rowOff>99173</xdr:rowOff>
    </xdr:to>
    <xdr:graphicFrame macro="">
      <xdr:nvGraphicFramePr>
        <xdr:cNvPr id="1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0</xdr:col>
      <xdr:colOff>1658472</xdr:colOff>
      <xdr:row>197</xdr:row>
      <xdr:rowOff>110377</xdr:rowOff>
    </xdr:from>
    <xdr:to>
      <xdr:col>3</xdr:col>
      <xdr:colOff>44825</xdr:colOff>
      <xdr:row>197</xdr:row>
      <xdr:rowOff>112058</xdr:rowOff>
    </xdr:to>
    <xdr:sp macro="" textlink="">
      <xdr:nvSpPr>
        <xdr:cNvPr id="20" name="Line 5"/>
        <xdr:cNvSpPr>
          <a:spLocks noChangeShapeType="1"/>
        </xdr:cNvSpPr>
      </xdr:nvSpPr>
      <xdr:spPr bwMode="auto">
        <a:xfrm>
          <a:off x="1658472" y="31016201"/>
          <a:ext cx="4784912" cy="1681"/>
        </a:xfrm>
        <a:prstGeom prst="line">
          <a:avLst/>
        </a:prstGeom>
        <a:noFill/>
        <a:ln w="18360" cap="flat">
          <a:solidFill>
            <a:srgbClr val="333333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absolute">
    <xdr:from>
      <xdr:col>5</xdr:col>
      <xdr:colOff>1131797</xdr:colOff>
      <xdr:row>196</xdr:row>
      <xdr:rowOff>145677</xdr:rowOff>
    </xdr:from>
    <xdr:to>
      <xdr:col>8</xdr:col>
      <xdr:colOff>661149</xdr:colOff>
      <xdr:row>197</xdr:row>
      <xdr:rowOff>1681</xdr:rowOff>
    </xdr:to>
    <xdr:sp macro="" textlink="">
      <xdr:nvSpPr>
        <xdr:cNvPr id="21" name="Line 5"/>
        <xdr:cNvSpPr>
          <a:spLocks noChangeShapeType="1"/>
        </xdr:cNvSpPr>
      </xdr:nvSpPr>
      <xdr:spPr bwMode="auto">
        <a:xfrm>
          <a:off x="10421473" y="30894618"/>
          <a:ext cx="4762500" cy="12887"/>
        </a:xfrm>
        <a:prstGeom prst="line">
          <a:avLst/>
        </a:prstGeom>
        <a:noFill/>
        <a:ln w="18360" cap="flat">
          <a:solidFill>
            <a:srgbClr val="333333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818030</xdr:colOff>
      <xdr:row>111</xdr:row>
      <xdr:rowOff>145677</xdr:rowOff>
    </xdr:from>
    <xdr:to>
      <xdr:col>4</xdr:col>
      <xdr:colOff>1143001</xdr:colOff>
      <xdr:row>142</xdr:row>
      <xdr:rowOff>127747</xdr:rowOff>
    </xdr:to>
    <xdr:graphicFrame macro="">
      <xdr:nvGraphicFramePr>
        <xdr:cNvPr id="1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0.06493</cdr:x>
      <cdr:y>0.79038</cdr:y>
    </cdr:from>
    <cdr:to>
      <cdr:x>0.65715</cdr:x>
      <cdr:y>0.79344</cdr:y>
    </cdr:to>
    <cdr:sp macro="" textlink="">
      <cdr:nvSpPr>
        <cdr:cNvPr id="2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32652" y="3524624"/>
          <a:ext cx="4858497" cy="1363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8360" cap="flat">
          <a:solidFill>
            <a:srgbClr val="333333"/>
          </a:solidFill>
          <a:round/>
          <a:headEnd/>
          <a:tailEnd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0.06404</cdr:x>
      <cdr:y>0.80434</cdr:y>
    </cdr:from>
    <cdr:to>
      <cdr:x>0.66232</cdr:x>
      <cdr:y>0.80465</cdr:y>
    </cdr:to>
    <cdr:sp macro="" textlink="">
      <cdr:nvSpPr>
        <cdr:cNvPr id="2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77476" y="3904128"/>
          <a:ext cx="5395258" cy="149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8360" cap="flat">
          <a:solidFill>
            <a:srgbClr val="333333"/>
          </a:solidFill>
          <a:round/>
          <a:headEnd/>
          <a:tailEnd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0.06757</cdr:x>
      <cdr:y>0.7996</cdr:y>
    </cdr:from>
    <cdr:to>
      <cdr:x>0.68044</cdr:x>
      <cdr:y>0.80014</cdr:y>
    </cdr:to>
    <cdr:sp macro="" textlink="">
      <cdr:nvSpPr>
        <cdr:cNvPr id="2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90009" y="3873502"/>
          <a:ext cx="5351351" cy="261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8360" cap="flat">
          <a:solidFill>
            <a:srgbClr val="333333"/>
          </a:solidFill>
          <a:round/>
          <a:headEnd/>
          <a:tailEnd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tabSelected="1" topLeftCell="A95" zoomScale="85" zoomScaleNormal="85" workbookViewId="0">
      <selection activeCell="G138" sqref="G138"/>
    </sheetView>
  </sheetViews>
  <sheetFormatPr defaultColWidth="11.5703125" defaultRowHeight="12.75" x14ac:dyDescent="0.2"/>
  <cols>
    <col min="1" max="1" width="43.85546875" bestFit="1" customWidth="1"/>
    <col min="2" max="2" width="23.140625" customWidth="1"/>
    <col min="3" max="3" width="28.85546875" customWidth="1"/>
    <col min="4" max="4" width="18" customWidth="1"/>
    <col min="5" max="5" width="25.42578125" customWidth="1"/>
    <col min="6" max="6" width="18" customWidth="1"/>
    <col min="7" max="7" width="25.42578125" customWidth="1"/>
    <col min="8" max="8" width="35.140625" bestFit="1" customWidth="1"/>
    <col min="9" max="9" width="25.42578125" customWidth="1"/>
    <col min="10" max="10" width="18" customWidth="1"/>
    <col min="11" max="11" width="25.42578125" customWidth="1"/>
    <col min="14" max="14" width="14.28515625" customWidth="1"/>
    <col min="15" max="15" width="14.85546875" customWidth="1"/>
    <col min="16" max="16" width="14.42578125" customWidth="1"/>
    <col min="17" max="17" width="15.85546875" customWidth="1"/>
    <col min="18" max="18" width="17.85546875" customWidth="1"/>
    <col min="20" max="20" width="13.140625" customWidth="1"/>
    <col min="21" max="21" width="14.28515625" customWidth="1"/>
    <col min="22" max="22" width="14.85546875" customWidth="1"/>
    <col min="23" max="23" width="14.42578125" customWidth="1"/>
    <col min="24" max="24" width="15.85546875" customWidth="1"/>
    <col min="25" max="25" width="17.85546875" customWidth="1"/>
  </cols>
  <sheetData>
    <row r="1" spans="1:25" x14ac:dyDescent="0.2">
      <c r="A1" t="s">
        <v>0</v>
      </c>
      <c r="C1" t="s">
        <v>1</v>
      </c>
    </row>
    <row r="2" spans="1:25" x14ac:dyDescent="0.2">
      <c r="A2" t="s">
        <v>2</v>
      </c>
    </row>
    <row r="3" spans="1:25" x14ac:dyDescent="0.2">
      <c r="A3" t="s">
        <v>3</v>
      </c>
    </row>
    <row r="5" spans="1:25" x14ac:dyDescent="0.2">
      <c r="A5" t="s">
        <v>4</v>
      </c>
      <c r="B5" t="s">
        <v>5</v>
      </c>
    </row>
    <row r="6" spans="1:25" x14ac:dyDescent="0.2">
      <c r="A6" s="1" t="s">
        <v>6</v>
      </c>
      <c r="B6" s="1" t="s">
        <v>7</v>
      </c>
    </row>
    <row r="7" spans="1:25" x14ac:dyDescent="0.2">
      <c r="A7" t="s">
        <v>8</v>
      </c>
      <c r="C7">
        <v>1259979</v>
      </c>
      <c r="G7" t="s">
        <v>9</v>
      </c>
      <c r="N7" t="s">
        <v>10</v>
      </c>
      <c r="U7" t="s">
        <v>11</v>
      </c>
    </row>
    <row r="8" spans="1:25" x14ac:dyDescent="0.2">
      <c r="A8" t="s">
        <v>12</v>
      </c>
      <c r="B8" t="s">
        <v>9</v>
      </c>
      <c r="C8" t="s">
        <v>10</v>
      </c>
      <c r="D8" t="s">
        <v>11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U8" t="s">
        <v>13</v>
      </c>
      <c r="V8" t="s">
        <v>14</v>
      </c>
      <c r="W8" t="s">
        <v>15</v>
      </c>
      <c r="X8" t="s">
        <v>16</v>
      </c>
      <c r="Y8" t="s">
        <v>17</v>
      </c>
    </row>
    <row r="9" spans="1:25" x14ac:dyDescent="0.2">
      <c r="A9" s="2">
        <v>1</v>
      </c>
      <c r="B9">
        <v>236857</v>
      </c>
      <c r="C9">
        <v>18.798487911300001</v>
      </c>
      <c r="D9">
        <v>18.798487911300001</v>
      </c>
      <c r="F9" t="s">
        <v>18</v>
      </c>
      <c r="M9" t="s">
        <v>18</v>
      </c>
      <c r="T9" t="s">
        <v>18</v>
      </c>
    </row>
    <row r="10" spans="1:25" x14ac:dyDescent="0.2">
      <c r="A10" t="s">
        <v>19</v>
      </c>
      <c r="B10">
        <v>15967</v>
      </c>
      <c r="C10">
        <v>1.2672433429000001</v>
      </c>
      <c r="D10">
        <v>20.065731254300001</v>
      </c>
      <c r="F10" t="s">
        <v>20</v>
      </c>
      <c r="G10">
        <v>0</v>
      </c>
      <c r="H10">
        <v>0</v>
      </c>
      <c r="I10">
        <v>0</v>
      </c>
      <c r="J10">
        <v>35</v>
      </c>
      <c r="K10">
        <v>6</v>
      </c>
      <c r="M10" t="s">
        <v>20</v>
      </c>
      <c r="N10">
        <v>0</v>
      </c>
      <c r="O10">
        <v>0</v>
      </c>
      <c r="P10">
        <v>0</v>
      </c>
      <c r="Q10">
        <v>4.6523560195505295E-3</v>
      </c>
      <c r="R10">
        <v>3.4987054789727802E-3</v>
      </c>
      <c r="T10" t="s">
        <v>20</v>
      </c>
      <c r="U10">
        <v>0</v>
      </c>
      <c r="V10">
        <v>0</v>
      </c>
      <c r="W10">
        <v>0</v>
      </c>
      <c r="X10">
        <v>4.6523560195505295E-3</v>
      </c>
      <c r="Y10">
        <v>3.4987054789727802E-3</v>
      </c>
    </row>
    <row r="11" spans="1:25" x14ac:dyDescent="0.2">
      <c r="A11" t="s">
        <v>21</v>
      </c>
      <c r="B11">
        <v>38593</v>
      </c>
      <c r="C11">
        <v>3.0629875577000001</v>
      </c>
      <c r="D11">
        <v>23.128718811999999</v>
      </c>
      <c r="F11" t="s">
        <v>22</v>
      </c>
      <c r="G11">
        <v>17487</v>
      </c>
      <c r="H11">
        <v>560</v>
      </c>
      <c r="I11">
        <v>2476</v>
      </c>
      <c r="J11">
        <v>110392</v>
      </c>
      <c r="K11">
        <v>19876</v>
      </c>
      <c r="M11" t="s">
        <v>22</v>
      </c>
      <c r="N11">
        <v>7.3829356953773795</v>
      </c>
      <c r="O11">
        <v>3.5072336694432265</v>
      </c>
      <c r="P11">
        <v>6.4156712357163217</v>
      </c>
      <c r="Q11">
        <v>14.673796734577772</v>
      </c>
      <c r="R11">
        <v>11.590045016677163</v>
      </c>
      <c r="T11" t="s">
        <v>22</v>
      </c>
      <c r="U11">
        <v>7.3829356953773795</v>
      </c>
      <c r="V11">
        <v>3.5072336694432265</v>
      </c>
      <c r="W11">
        <v>6.4156712357163217</v>
      </c>
      <c r="X11">
        <v>14.678449090597322</v>
      </c>
      <c r="Y11">
        <v>11.593543722156136</v>
      </c>
    </row>
    <row r="12" spans="1:25" x14ac:dyDescent="0.2">
      <c r="A12" t="s">
        <v>23</v>
      </c>
      <c r="B12">
        <v>752307</v>
      </c>
      <c r="C12">
        <v>59.7078998936</v>
      </c>
      <c r="D12">
        <v>82.836618705500001</v>
      </c>
      <c r="F12" t="s">
        <v>24</v>
      </c>
      <c r="G12">
        <v>140735</v>
      </c>
      <c r="H12">
        <v>4822</v>
      </c>
      <c r="I12">
        <v>9738</v>
      </c>
      <c r="J12">
        <v>340596</v>
      </c>
      <c r="K12">
        <v>85559</v>
      </c>
      <c r="M12" t="s">
        <v>24</v>
      </c>
      <c r="N12">
        <v>59.41770773082493</v>
      </c>
      <c r="O12">
        <v>30.199787060812927</v>
      </c>
      <c r="P12">
        <v>25.23255512657736</v>
      </c>
      <c r="Q12">
        <v>45.273538595280918</v>
      </c>
      <c r="R12">
        <v>49.890957012572017</v>
      </c>
      <c r="T12" t="s">
        <v>24</v>
      </c>
      <c r="U12">
        <v>66.800643426202313</v>
      </c>
      <c r="V12">
        <v>33.707020730256154</v>
      </c>
      <c r="W12">
        <v>31.648226362293681</v>
      </c>
      <c r="X12">
        <v>59.951987685878237</v>
      </c>
      <c r="Y12">
        <v>61.484500734728151</v>
      </c>
    </row>
    <row r="13" spans="1:25" x14ac:dyDescent="0.2">
      <c r="A13" t="s">
        <v>25</v>
      </c>
      <c r="B13">
        <v>171492</v>
      </c>
      <c r="C13">
        <v>13.6107030355</v>
      </c>
      <c r="D13">
        <v>96.447321741099998</v>
      </c>
      <c r="F13" t="s">
        <v>26</v>
      </c>
      <c r="G13">
        <v>20166</v>
      </c>
      <c r="H13">
        <v>1324</v>
      </c>
      <c r="I13">
        <v>5028</v>
      </c>
      <c r="J13">
        <v>59192</v>
      </c>
      <c r="K13">
        <v>11110</v>
      </c>
      <c r="M13" t="s">
        <v>26</v>
      </c>
      <c r="N13">
        <v>8.5139978974655595</v>
      </c>
      <c r="O13">
        <v>8.2921024613264862</v>
      </c>
      <c r="P13">
        <v>13.028269375275309</v>
      </c>
      <c r="Q13">
        <v>7.8680645002638547</v>
      </c>
      <c r="R13">
        <v>6.4784363118979309</v>
      </c>
      <c r="T13" t="s">
        <v>26</v>
      </c>
      <c r="U13">
        <v>75.314641323667871</v>
      </c>
      <c r="V13">
        <v>41.99912319158264</v>
      </c>
      <c r="W13">
        <v>44.676495737568992</v>
      </c>
      <c r="X13">
        <v>67.820052186142092</v>
      </c>
      <c r="Y13">
        <v>67.962937046626081</v>
      </c>
    </row>
    <row r="14" spans="1:25" x14ac:dyDescent="0.2">
      <c r="A14" t="s">
        <v>27</v>
      </c>
      <c r="B14">
        <v>20815</v>
      </c>
      <c r="C14">
        <v>1.6520116604999999</v>
      </c>
      <c r="D14">
        <v>98.099333401600006</v>
      </c>
      <c r="F14" t="s">
        <v>28</v>
      </c>
      <c r="G14">
        <v>14330</v>
      </c>
      <c r="H14">
        <v>3102</v>
      </c>
      <c r="I14">
        <v>7432</v>
      </c>
      <c r="J14">
        <v>119278</v>
      </c>
      <c r="K14">
        <v>24663</v>
      </c>
      <c r="M14" t="s">
        <v>28</v>
      </c>
      <c r="N14">
        <v>6.0500639626441268</v>
      </c>
      <c r="O14">
        <v>19.427569361808729</v>
      </c>
      <c r="P14">
        <v>19.257378281035422</v>
      </c>
      <c r="Q14">
        <v>15.854963465712801</v>
      </c>
      <c r="R14">
        <v>14.381428871317613</v>
      </c>
      <c r="T14" t="s">
        <v>28</v>
      </c>
      <c r="U14">
        <v>81.364705286312002</v>
      </c>
      <c r="V14">
        <v>61.426692553391369</v>
      </c>
      <c r="W14">
        <v>63.933874018604413</v>
      </c>
      <c r="X14">
        <v>83.675015651854892</v>
      </c>
      <c r="Y14">
        <v>82.344365917943691</v>
      </c>
    </row>
    <row r="15" spans="1:25" x14ac:dyDescent="0.2">
      <c r="A15" t="s">
        <v>29</v>
      </c>
      <c r="B15">
        <v>14772</v>
      </c>
      <c r="C15">
        <v>1.1724004924</v>
      </c>
      <c r="D15">
        <v>99.271733893999993</v>
      </c>
      <c r="F15" t="s">
        <v>30</v>
      </c>
      <c r="G15">
        <v>8254</v>
      </c>
      <c r="H15">
        <v>1759</v>
      </c>
      <c r="I15">
        <v>3589</v>
      </c>
      <c r="J15">
        <v>38765</v>
      </c>
      <c r="K15">
        <v>11505</v>
      </c>
      <c r="M15" t="s">
        <v>30</v>
      </c>
      <c r="N15">
        <v>3.4848030668293526</v>
      </c>
      <c r="O15">
        <v>11.016471472411849</v>
      </c>
      <c r="P15">
        <v>9.299613919622729</v>
      </c>
      <c r="Q15">
        <v>5.1528166027964648</v>
      </c>
      <c r="R15">
        <v>6.7087677559303058</v>
      </c>
      <c r="T15" t="s">
        <v>30</v>
      </c>
      <c r="U15">
        <v>84.84950835314136</v>
      </c>
      <c r="V15">
        <v>72.443164025803213</v>
      </c>
      <c r="W15">
        <v>73.233487938227142</v>
      </c>
      <c r="X15">
        <v>88.827832254651355</v>
      </c>
      <c r="Y15">
        <v>89.053133673874001</v>
      </c>
    </row>
    <row r="16" spans="1:25" x14ac:dyDescent="0.2">
      <c r="A16" t="s">
        <v>31</v>
      </c>
      <c r="B16">
        <v>9004</v>
      </c>
      <c r="C16">
        <v>0.71461508490000003</v>
      </c>
      <c r="D16">
        <v>99.986348978799995</v>
      </c>
      <c r="F16" t="s">
        <v>32</v>
      </c>
      <c r="G16">
        <v>2613</v>
      </c>
      <c r="H16">
        <v>1215</v>
      </c>
      <c r="I16">
        <v>3136</v>
      </c>
      <c r="J16">
        <v>31056</v>
      </c>
      <c r="K16">
        <v>6637</v>
      </c>
      <c r="M16" t="s">
        <v>32</v>
      </c>
      <c r="N16">
        <v>1.1031972878150107</v>
      </c>
      <c r="O16">
        <v>7.6094444792384293</v>
      </c>
      <c r="P16">
        <v>8.1258259269815767</v>
      </c>
      <c r="Q16">
        <v>4.1281019583760354</v>
      </c>
      <c r="R16">
        <v>3.8701513773237237</v>
      </c>
      <c r="T16" t="s">
        <v>32</v>
      </c>
      <c r="U16">
        <v>85.952705640956367</v>
      </c>
      <c r="V16">
        <v>80.052608505041647</v>
      </c>
      <c r="W16">
        <v>81.359313865208719</v>
      </c>
      <c r="X16">
        <v>92.95593421302739</v>
      </c>
      <c r="Y16">
        <v>92.923285051197723</v>
      </c>
    </row>
    <row r="17" spans="1:25" x14ac:dyDescent="0.2">
      <c r="A17" t="s">
        <v>33</v>
      </c>
      <c r="B17">
        <v>171</v>
      </c>
      <c r="C17">
        <v>1.3571654800000001E-2</v>
      </c>
      <c r="D17">
        <v>99.999920633599999</v>
      </c>
      <c r="F17" t="s">
        <v>34</v>
      </c>
      <c r="G17">
        <v>33272</v>
      </c>
      <c r="H17">
        <v>3185</v>
      </c>
      <c r="I17">
        <v>7194</v>
      </c>
      <c r="J17">
        <v>52993</v>
      </c>
      <c r="K17">
        <v>12136</v>
      </c>
      <c r="M17" t="s">
        <v>34</v>
      </c>
      <c r="N17">
        <v>14.047294359043642</v>
      </c>
      <c r="O17">
        <v>19.947391494958353</v>
      </c>
      <c r="P17">
        <v>18.640686134791284</v>
      </c>
      <c r="Q17">
        <v>7.044065786972606</v>
      </c>
      <c r="R17">
        <v>7.0767149488022767</v>
      </c>
      <c r="T17" t="s">
        <v>34</v>
      </c>
      <c r="U17">
        <v>100.00000000000001</v>
      </c>
      <c r="V17">
        <v>100</v>
      </c>
      <c r="W17">
        <v>100</v>
      </c>
      <c r="X17">
        <v>100</v>
      </c>
      <c r="Y17">
        <v>100</v>
      </c>
    </row>
    <row r="18" spans="1:25" x14ac:dyDescent="0.2">
      <c r="A18" t="s">
        <v>35</v>
      </c>
      <c r="B18">
        <v>1</v>
      </c>
      <c r="C18">
        <v>7.9366402138448313E-5</v>
      </c>
      <c r="D18">
        <v>100</v>
      </c>
      <c r="F18" t="s">
        <v>8</v>
      </c>
      <c r="M18" t="s">
        <v>8</v>
      </c>
      <c r="T18" t="s">
        <v>8</v>
      </c>
    </row>
    <row r="19" spans="1:25" x14ac:dyDescent="0.2">
      <c r="A19" t="s">
        <v>8</v>
      </c>
    </row>
    <row r="22" spans="1:25" x14ac:dyDescent="0.2">
      <c r="A22" t="s">
        <v>0</v>
      </c>
    </row>
    <row r="23" spans="1:25" x14ac:dyDescent="0.2">
      <c r="A23" t="s">
        <v>53</v>
      </c>
    </row>
    <row r="24" spans="1:25" x14ac:dyDescent="0.2">
      <c r="A24" t="s">
        <v>3</v>
      </c>
    </row>
    <row r="27" spans="1:25" x14ac:dyDescent="0.2">
      <c r="A27" t="s">
        <v>8</v>
      </c>
      <c r="N27" t="s">
        <v>10</v>
      </c>
      <c r="U27" t="s">
        <v>11</v>
      </c>
    </row>
    <row r="28" spans="1:25" x14ac:dyDescent="0.2">
      <c r="A28" t="s">
        <v>12</v>
      </c>
      <c r="B28" t="s">
        <v>56</v>
      </c>
      <c r="C28" t="s">
        <v>10</v>
      </c>
      <c r="D28" t="s">
        <v>11</v>
      </c>
      <c r="G28" t="s">
        <v>56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U28" t="s">
        <v>13</v>
      </c>
      <c r="V28" t="s">
        <v>14</v>
      </c>
      <c r="W28" t="s">
        <v>15</v>
      </c>
      <c r="X28" t="s">
        <v>16</v>
      </c>
      <c r="Y28" t="s">
        <v>17</v>
      </c>
    </row>
    <row r="29" spans="1:25" x14ac:dyDescent="0.2">
      <c r="A29" s="2">
        <v>1</v>
      </c>
      <c r="B29">
        <v>65858.51966739136</v>
      </c>
      <c r="C29">
        <v>1.9049690861990893</v>
      </c>
      <c r="D29">
        <v>1.9049690861990893</v>
      </c>
      <c r="F29" t="s">
        <v>18</v>
      </c>
      <c r="G29" t="s">
        <v>13</v>
      </c>
      <c r="H29" t="s">
        <v>14</v>
      </c>
      <c r="I29" t="s">
        <v>15</v>
      </c>
      <c r="J29" t="s">
        <v>16</v>
      </c>
      <c r="K29" t="s">
        <v>17</v>
      </c>
      <c r="M29" t="s">
        <v>18</v>
      </c>
      <c r="T29" t="s">
        <v>18</v>
      </c>
    </row>
    <row r="30" spans="1:25" x14ac:dyDescent="0.2">
      <c r="A30" t="s">
        <v>19</v>
      </c>
      <c r="B30">
        <v>4319.4367141304338</v>
      </c>
      <c r="C30">
        <v>0.12494045495963352</v>
      </c>
      <c r="D30">
        <v>2.0299095411587227</v>
      </c>
      <c r="F30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20</v>
      </c>
      <c r="N30">
        <v>0</v>
      </c>
      <c r="O30">
        <v>0</v>
      </c>
      <c r="P30">
        <v>0</v>
      </c>
      <c r="Q30">
        <v>0</v>
      </c>
      <c r="R30">
        <v>0</v>
      </c>
      <c r="T30" t="s">
        <v>20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21</v>
      </c>
      <c r="B31">
        <v>26536.493617391279</v>
      </c>
      <c r="C31">
        <v>0.7675726732479129</v>
      </c>
      <c r="D31">
        <v>2.7974822144066356</v>
      </c>
      <c r="F31" t="s">
        <v>22</v>
      </c>
      <c r="G31">
        <v>7.9704081521739099</v>
      </c>
      <c r="H31">
        <v>4.2108287292817674E-2</v>
      </c>
      <c r="I31">
        <v>0.48983695652173942</v>
      </c>
      <c r="J31">
        <v>73.452868478260854</v>
      </c>
      <c r="K31">
        <v>89.391817934782608</v>
      </c>
      <c r="M31" t="s">
        <v>22</v>
      </c>
      <c r="N31">
        <v>1.210231902026841E-2</v>
      </c>
      <c r="O31">
        <v>9.5896159318480828E-4</v>
      </c>
      <c r="P31">
        <v>1.8458993248479268E-3</v>
      </c>
      <c r="Q31">
        <v>1.1542474349996865E-2</v>
      </c>
      <c r="R31">
        <v>1.0074013910132977E-2</v>
      </c>
      <c r="T31" t="s">
        <v>22</v>
      </c>
      <c r="U31">
        <v>1.210231902026841E-2</v>
      </c>
      <c r="V31">
        <v>9.5896159318480828E-4</v>
      </c>
      <c r="W31">
        <v>1.8458993248479268E-3</v>
      </c>
      <c r="X31">
        <v>1.1542474349996865E-2</v>
      </c>
      <c r="Y31">
        <v>1.0074013910132977E-2</v>
      </c>
    </row>
    <row r="32" spans="1:25" x14ac:dyDescent="0.2">
      <c r="A32" t="s">
        <v>23</v>
      </c>
      <c r="B32">
        <v>636370.21188858675</v>
      </c>
      <c r="C32">
        <v>18.407118580072684</v>
      </c>
      <c r="D32">
        <v>21.204600794479319</v>
      </c>
      <c r="F32" t="s">
        <v>24</v>
      </c>
      <c r="G32">
        <v>6020.0970875000048</v>
      </c>
      <c r="H32">
        <v>14.379688397790044</v>
      </c>
      <c r="I32">
        <v>63.502464673913025</v>
      </c>
      <c r="J32">
        <v>6753.8721836956565</v>
      </c>
      <c r="K32">
        <v>9555.1356836956529</v>
      </c>
      <c r="M32" t="s">
        <v>24</v>
      </c>
      <c r="N32">
        <v>9.1409541512679198</v>
      </c>
      <c r="O32">
        <v>0.32747874069430272</v>
      </c>
      <c r="P32">
        <v>0.23930239461740793</v>
      </c>
      <c r="Q32">
        <v>1.0613118052229158</v>
      </c>
      <c r="R32">
        <v>1.0768163352599578</v>
      </c>
      <c r="T32" t="s">
        <v>24</v>
      </c>
      <c r="U32">
        <v>9.1530564702881883</v>
      </c>
      <c r="V32">
        <v>0.32843770228748753</v>
      </c>
      <c r="W32">
        <v>0.24114829394225587</v>
      </c>
      <c r="X32">
        <v>1.0728542795729126</v>
      </c>
      <c r="Y32">
        <v>1.0868903491700908</v>
      </c>
    </row>
    <row r="33" spans="1:25" x14ac:dyDescent="0.2">
      <c r="A33" t="s">
        <v>25</v>
      </c>
      <c r="B33">
        <v>887350.55095434817</v>
      </c>
      <c r="C33">
        <v>25.666768350196023</v>
      </c>
      <c r="D33">
        <v>46.871369144675342</v>
      </c>
      <c r="F33" t="s">
        <v>26</v>
      </c>
      <c r="G33">
        <v>12403.447379347817</v>
      </c>
      <c r="H33">
        <v>16.159269613259671</v>
      </c>
      <c r="I33">
        <v>151.54070652173922</v>
      </c>
      <c r="J33">
        <v>6161.9337880434787</v>
      </c>
      <c r="K33">
        <v>10937.519356521741</v>
      </c>
      <c r="M33" t="s">
        <v>26</v>
      </c>
      <c r="N33">
        <v>18.833474305206966</v>
      </c>
      <c r="O33">
        <v>0.36800639326115492</v>
      </c>
      <c r="P33">
        <v>0.57106529862869104</v>
      </c>
      <c r="Q33">
        <v>0.96829387562884295</v>
      </c>
      <c r="R33">
        <v>1.2326041094760591</v>
      </c>
      <c r="T33" t="s">
        <v>26</v>
      </c>
      <c r="U33">
        <v>27.986530775495154</v>
      </c>
      <c r="V33">
        <v>0.69644409554864239</v>
      </c>
      <c r="W33">
        <v>0.81221359257094694</v>
      </c>
      <c r="X33">
        <v>2.0411481552017556</v>
      </c>
      <c r="Y33">
        <v>2.3194944586461501</v>
      </c>
    </row>
    <row r="34" spans="1:25" x14ac:dyDescent="0.2">
      <c r="A34" t="s">
        <v>27</v>
      </c>
      <c r="B34">
        <v>471811.8942652173</v>
      </c>
      <c r="C34">
        <v>13.647240746003137</v>
      </c>
      <c r="D34">
        <v>60.518609890678476</v>
      </c>
      <c r="F34" t="s">
        <v>28</v>
      </c>
      <c r="G34">
        <v>34537.464498369569</v>
      </c>
      <c r="H34">
        <v>152.08350497237572</v>
      </c>
      <c r="I34">
        <v>838.21121576086932</v>
      </c>
      <c r="J34">
        <v>52774.629335326092</v>
      </c>
      <c r="K34">
        <v>72231.492197826054</v>
      </c>
      <c r="M34" t="s">
        <v>28</v>
      </c>
      <c r="N34">
        <v>52.441908310110698</v>
      </c>
      <c r="O34">
        <v>3.4635044453663908</v>
      </c>
      <c r="P34">
        <v>3.1587112745427977</v>
      </c>
      <c r="Q34">
        <v>8.2930703463797038</v>
      </c>
      <c r="R34">
        <v>8.140130427612954</v>
      </c>
      <c r="T34" t="s">
        <v>28</v>
      </c>
      <c r="U34">
        <v>80.428439085605845</v>
      </c>
      <c r="V34">
        <v>4.1599485409150336</v>
      </c>
      <c r="W34">
        <v>3.9709248671137445</v>
      </c>
      <c r="X34">
        <v>10.334218501581459</v>
      </c>
      <c r="Y34">
        <v>10.459624886259103</v>
      </c>
    </row>
    <row r="35" spans="1:25" x14ac:dyDescent="0.2">
      <c r="A35" t="s">
        <v>29</v>
      </c>
      <c r="B35">
        <v>525549.80576902162</v>
      </c>
      <c r="C35">
        <v>15.20161914212636</v>
      </c>
      <c r="D35">
        <v>75.720229032804838</v>
      </c>
      <c r="F35" t="s">
        <v>30</v>
      </c>
      <c r="G35">
        <v>3563.9140956521769</v>
      </c>
      <c r="H35">
        <v>218.54794088397799</v>
      </c>
      <c r="I35">
        <v>1180.7711923913041</v>
      </c>
      <c r="J35">
        <v>62293.716241847804</v>
      </c>
      <c r="K35">
        <v>103927.28266902175</v>
      </c>
      <c r="M35" t="s">
        <v>30</v>
      </c>
      <c r="N35">
        <v>5.4114700932410829</v>
      </c>
      <c r="O35">
        <v>4.9771457129083068</v>
      </c>
      <c r="P35">
        <v>4.4496127085059118</v>
      </c>
      <c r="Q35">
        <v>9.7889114037842369</v>
      </c>
      <c r="R35">
        <v>11.712088594214281</v>
      </c>
      <c r="T35" t="s">
        <v>30</v>
      </c>
      <c r="U35">
        <v>85.839909178846924</v>
      </c>
      <c r="V35">
        <v>9.1370942538233404</v>
      </c>
      <c r="W35">
        <v>8.4205375756196563</v>
      </c>
      <c r="X35">
        <v>20.123129905365694</v>
      </c>
      <c r="Y35">
        <v>22.171713480473386</v>
      </c>
    </row>
    <row r="36" spans="1:25" x14ac:dyDescent="0.2">
      <c r="A36" t="s">
        <v>31</v>
      </c>
      <c r="B36">
        <v>786360.20338804356</v>
      </c>
      <c r="C36">
        <v>22.745605058188918</v>
      </c>
      <c r="D36">
        <v>98.465834090993752</v>
      </c>
      <c r="F36" t="s">
        <v>32</v>
      </c>
      <c r="G36">
        <v>948.64952717391327</v>
      </c>
      <c r="H36">
        <v>286.57173204419894</v>
      </c>
      <c r="I36">
        <v>1957.5059331521747</v>
      </c>
      <c r="J36">
        <v>87581.703620108688</v>
      </c>
      <c r="K36">
        <v>116584.07416249998</v>
      </c>
      <c r="M36" t="s">
        <v>32</v>
      </c>
      <c r="N36">
        <v>1.4404355457197144</v>
      </c>
      <c r="O36">
        <v>6.5262992724405819</v>
      </c>
      <c r="P36">
        <v>7.3766563185622882</v>
      </c>
      <c r="Q36">
        <v>13.762696930798848</v>
      </c>
      <c r="R36">
        <v>13.138446134632305</v>
      </c>
      <c r="T36" t="s">
        <v>32</v>
      </c>
      <c r="U36">
        <v>87.280344724566632</v>
      </c>
      <c r="V36">
        <v>15.663393526263922</v>
      </c>
      <c r="W36">
        <v>15.797193894181945</v>
      </c>
      <c r="X36">
        <v>33.88582683616454</v>
      </c>
      <c r="Y36">
        <v>35.31015961510569</v>
      </c>
    </row>
    <row r="37" spans="1:25" x14ac:dyDescent="0.2">
      <c r="A37" t="s">
        <v>33</v>
      </c>
      <c r="B37">
        <v>52975.160941304326</v>
      </c>
      <c r="C37">
        <v>1.5323157040162401</v>
      </c>
      <c r="D37">
        <v>99.998149795009994</v>
      </c>
      <c r="F37" t="s">
        <v>34</v>
      </c>
      <c r="G37">
        <v>8376.9766711956509</v>
      </c>
      <c r="H37">
        <v>3703.2453436464116</v>
      </c>
      <c r="I37">
        <v>22344.472267934791</v>
      </c>
      <c r="J37">
        <v>420730.90385108703</v>
      </c>
      <c r="K37">
        <v>574025.65506684768</v>
      </c>
      <c r="M37" t="s">
        <v>34</v>
      </c>
      <c r="N37">
        <v>12.719655275433354</v>
      </c>
      <c r="O37">
        <v>84.336606473736069</v>
      </c>
      <c r="P37">
        <v>84.202806105818055</v>
      </c>
      <c r="Q37">
        <v>66.11417316383546</v>
      </c>
      <c r="R37">
        <v>64.68984038489431</v>
      </c>
      <c r="T37" t="s">
        <v>34</v>
      </c>
      <c r="U37">
        <v>99.999999999999986</v>
      </c>
      <c r="V37">
        <v>99.999999999999986</v>
      </c>
      <c r="W37">
        <v>100</v>
      </c>
      <c r="X37">
        <v>100</v>
      </c>
      <c r="Y37">
        <v>100</v>
      </c>
    </row>
    <row r="38" spans="1:25" x14ac:dyDescent="0.2">
      <c r="A38" t="s">
        <v>35</v>
      </c>
      <c r="B38">
        <v>63.96521739130435</v>
      </c>
      <c r="C38">
        <v>1.8502049899972444E-3</v>
      </c>
      <c r="D38">
        <v>99.999999999999986</v>
      </c>
      <c r="F38" t="s">
        <v>8</v>
      </c>
    </row>
    <row r="41" spans="1:25" x14ac:dyDescent="0.2">
      <c r="A41" t="s">
        <v>0</v>
      </c>
    </row>
    <row r="42" spans="1:25" x14ac:dyDescent="0.2">
      <c r="A42" t="s">
        <v>36</v>
      </c>
    </row>
    <row r="43" spans="1:25" x14ac:dyDescent="0.2">
      <c r="A43" t="s">
        <v>3</v>
      </c>
    </row>
    <row r="45" spans="1:25" x14ac:dyDescent="0.2">
      <c r="A45" t="s">
        <v>4</v>
      </c>
      <c r="B45" t="s">
        <v>5</v>
      </c>
    </row>
    <row r="46" spans="1:25" x14ac:dyDescent="0.2">
      <c r="A46" s="1" t="s">
        <v>6</v>
      </c>
      <c r="B46" s="1" t="s">
        <v>7</v>
      </c>
    </row>
    <row r="47" spans="1:25" x14ac:dyDescent="0.2">
      <c r="A47" t="s">
        <v>8</v>
      </c>
    </row>
    <row r="49" spans="1:13" x14ac:dyDescent="0.2">
      <c r="B49" t="s">
        <v>13</v>
      </c>
      <c r="C49" t="s">
        <v>13</v>
      </c>
      <c r="D49" t="s">
        <v>14</v>
      </c>
      <c r="E49" t="s">
        <v>14</v>
      </c>
      <c r="F49" t="s">
        <v>15</v>
      </c>
      <c r="G49" t="s">
        <v>15</v>
      </c>
      <c r="H49" t="s">
        <v>16</v>
      </c>
      <c r="I49" t="s">
        <v>16</v>
      </c>
      <c r="J49" t="s">
        <v>17</v>
      </c>
      <c r="K49" t="s">
        <v>17</v>
      </c>
    </row>
    <row r="50" spans="1:13" x14ac:dyDescent="0.2">
      <c r="A50" t="s">
        <v>18</v>
      </c>
      <c r="B50" t="s">
        <v>37</v>
      </c>
      <c r="C50" t="s">
        <v>38</v>
      </c>
      <c r="D50" t="s">
        <v>37</v>
      </c>
      <c r="E50" t="s">
        <v>38</v>
      </c>
      <c r="F50" t="s">
        <v>37</v>
      </c>
      <c r="G50" t="s">
        <v>38</v>
      </c>
      <c r="H50" t="s">
        <v>37</v>
      </c>
      <c r="I50" t="s">
        <v>38</v>
      </c>
      <c r="J50" t="s">
        <v>37</v>
      </c>
      <c r="K50" t="s">
        <v>38</v>
      </c>
    </row>
    <row r="51" spans="1:13" x14ac:dyDescent="0.2">
      <c r="A51" t="s">
        <v>20</v>
      </c>
      <c r="H51">
        <v>4.4778270300000003</v>
      </c>
      <c r="I51">
        <v>1.5200330509</v>
      </c>
      <c r="J51">
        <v>5.3168499999999996</v>
      </c>
      <c r="K51">
        <v>3.4611983649</v>
      </c>
    </row>
    <row r="52" spans="1:13" x14ac:dyDescent="0.2">
      <c r="A52" t="s">
        <v>22</v>
      </c>
      <c r="B52">
        <v>0.57796716999999997</v>
      </c>
      <c r="C52">
        <v>2.7633998600000001E-2</v>
      </c>
      <c r="D52">
        <v>6.1270230000000002E-2</v>
      </c>
      <c r="E52">
        <v>5.8912273000000001E-2</v>
      </c>
      <c r="F52">
        <v>1.4253117900000001</v>
      </c>
      <c r="G52">
        <v>0.23932914260000002</v>
      </c>
      <c r="H52">
        <v>1.73670316</v>
      </c>
      <c r="I52">
        <v>2.5979487700000001E-2</v>
      </c>
      <c r="J52">
        <v>4.8231792000000002</v>
      </c>
      <c r="K52">
        <v>0.1109287615</v>
      </c>
    </row>
    <row r="53" spans="1:13" x14ac:dyDescent="0.2">
      <c r="A53" t="s">
        <v>24</v>
      </c>
      <c r="B53">
        <v>5.7788687599999999</v>
      </c>
      <c r="C53">
        <v>2.3293439900000001E-2</v>
      </c>
      <c r="D53">
        <v>2.9472660000000001E-2</v>
      </c>
      <c r="E53">
        <v>1.2165466500000001E-2</v>
      </c>
      <c r="F53">
        <v>1.30076459</v>
      </c>
      <c r="G53">
        <v>8.3990513400000008E-2</v>
      </c>
      <c r="H53">
        <v>1.75227866</v>
      </c>
      <c r="I53">
        <v>1.5649690000000001E-2</v>
      </c>
      <c r="J53">
        <v>2.32909144</v>
      </c>
      <c r="K53">
        <v>3.3919703400000001E-2</v>
      </c>
    </row>
    <row r="54" spans="1:13" x14ac:dyDescent="0.2">
      <c r="A54" t="s">
        <v>26</v>
      </c>
      <c r="B54">
        <v>0.78690271000000001</v>
      </c>
      <c r="C54">
        <v>2.5290442600000001E-2</v>
      </c>
      <c r="D54">
        <v>0.10968322</v>
      </c>
      <c r="E54">
        <v>4.27316368E-2</v>
      </c>
      <c r="F54">
        <v>2.7895807499999998</v>
      </c>
      <c r="G54">
        <v>9.0071240400000002E-2</v>
      </c>
      <c r="H54">
        <v>2.92848212</v>
      </c>
      <c r="I54">
        <v>5.8994579000000005E-2</v>
      </c>
      <c r="J54">
        <v>9.8265051299999993</v>
      </c>
      <c r="K54">
        <v>0.13726363830000002</v>
      </c>
    </row>
    <row r="55" spans="1:13" x14ac:dyDescent="0.2">
      <c r="A55" t="s">
        <v>28</v>
      </c>
      <c r="B55">
        <v>1.8101944699999999</v>
      </c>
      <c r="C55">
        <v>6.2384635100000002E-2</v>
      </c>
      <c r="D55">
        <v>0.15896929999999998</v>
      </c>
      <c r="E55">
        <v>3.6091805300000002E-2</v>
      </c>
      <c r="F55">
        <v>2.17039165</v>
      </c>
      <c r="G55">
        <v>8.7915430000000003E-2</v>
      </c>
      <c r="H55">
        <v>12.96331022</v>
      </c>
      <c r="I55">
        <v>9.9476564500000003E-2</v>
      </c>
      <c r="J55">
        <v>9.4624316299999993</v>
      </c>
      <c r="K55">
        <v>0.1247210284</v>
      </c>
    </row>
    <row r="56" spans="1:13" x14ac:dyDescent="0.2">
      <c r="A56" t="s">
        <v>30</v>
      </c>
      <c r="B56">
        <v>2.2884784499999999</v>
      </c>
      <c r="C56">
        <v>0.1062634657</v>
      </c>
      <c r="D56">
        <v>7.4585899999999997E-2</v>
      </c>
      <c r="E56">
        <v>1.4668931900000001E-2</v>
      </c>
      <c r="F56">
        <v>2.4397575499999999</v>
      </c>
      <c r="G56">
        <v>0.19119697060000002</v>
      </c>
      <c r="H56">
        <v>26.6295793</v>
      </c>
      <c r="I56">
        <v>0.2117331502</v>
      </c>
      <c r="J56">
        <v>10.817596139999999</v>
      </c>
      <c r="K56">
        <v>0.1520317403</v>
      </c>
    </row>
    <row r="57" spans="1:13" x14ac:dyDescent="0.2">
      <c r="A57" t="s">
        <v>32</v>
      </c>
      <c r="B57">
        <v>14.39237793</v>
      </c>
      <c r="C57">
        <v>0.58564412760000006</v>
      </c>
      <c r="D57">
        <v>0.14111857</v>
      </c>
      <c r="E57">
        <v>3.9267155099999999E-2</v>
      </c>
      <c r="F57">
        <v>3.49066382</v>
      </c>
      <c r="G57">
        <v>0.2298835051</v>
      </c>
      <c r="H57">
        <v>14.44610288</v>
      </c>
      <c r="I57">
        <v>0.1667807781</v>
      </c>
      <c r="J57">
        <v>13.088356510000001</v>
      </c>
      <c r="K57">
        <v>0.26006195869999998</v>
      </c>
    </row>
    <row r="58" spans="1:13" x14ac:dyDescent="0.2">
      <c r="A58" t="s">
        <v>34</v>
      </c>
      <c r="B58">
        <v>3.0614639600000002</v>
      </c>
      <c r="C58">
        <v>6.0040320300000005E-2</v>
      </c>
      <c r="D58">
        <v>0.15705616999999999</v>
      </c>
      <c r="E58">
        <v>3.9130703699999998E-2</v>
      </c>
      <c r="F58">
        <v>7.0719843999999998</v>
      </c>
      <c r="G58">
        <v>0.2526039222</v>
      </c>
      <c r="H58">
        <v>16.508642519999999</v>
      </c>
      <c r="I58">
        <v>0.19750559840000001</v>
      </c>
      <c r="J58">
        <v>18.676237489999998</v>
      </c>
      <c r="K58">
        <v>0.34498762120000004</v>
      </c>
    </row>
    <row r="59" spans="1:13" x14ac:dyDescent="0.2">
      <c r="A59" t="s">
        <v>8</v>
      </c>
    </row>
    <row r="61" spans="1:13" x14ac:dyDescent="0.2">
      <c r="B61" t="s">
        <v>13</v>
      </c>
      <c r="C61" t="s">
        <v>14</v>
      </c>
      <c r="D61" t="s">
        <v>15</v>
      </c>
      <c r="E61" t="s">
        <v>16</v>
      </c>
      <c r="F61" t="s">
        <v>17</v>
      </c>
    </row>
    <row r="62" spans="1:13" x14ac:dyDescent="0.2">
      <c r="A62" t="s">
        <v>39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</row>
    <row r="63" spans="1:13" x14ac:dyDescent="0.2">
      <c r="A63">
        <v>2.777778E-4</v>
      </c>
      <c r="E63">
        <v>4.4778270300000003</v>
      </c>
      <c r="F63">
        <v>5.3168499999999996</v>
      </c>
      <c r="H63" t="s">
        <v>52</v>
      </c>
    </row>
    <row r="64" spans="1:13" x14ac:dyDescent="0.2">
      <c r="A64">
        <v>8.3333333000000006E-3</v>
      </c>
      <c r="B64">
        <v>0.57796716999999997</v>
      </c>
      <c r="C64">
        <v>6.1270230000000002E-2</v>
      </c>
      <c r="D64">
        <v>1.4253117900000001</v>
      </c>
      <c r="E64">
        <v>1.73670316</v>
      </c>
      <c r="F64">
        <v>4.8231792000000002</v>
      </c>
      <c r="H64">
        <v>0.5</v>
      </c>
      <c r="I64">
        <v>7.963217883853333</v>
      </c>
      <c r="J64">
        <v>94.433582274106456</v>
      </c>
      <c r="K64">
        <v>27.765983559239135</v>
      </c>
      <c r="L64">
        <v>22.199739707163943</v>
      </c>
      <c r="M64">
        <v>17.673518534275441</v>
      </c>
    </row>
    <row r="65" spans="1:13" x14ac:dyDescent="0.2">
      <c r="A65">
        <v>0.5</v>
      </c>
      <c r="B65">
        <v>5.7788687599999999</v>
      </c>
      <c r="C65">
        <v>2.9472660000000001E-2</v>
      </c>
      <c r="D65">
        <v>1.30076459</v>
      </c>
      <c r="E65">
        <v>1.75227866</v>
      </c>
      <c r="F65">
        <v>2.32909144</v>
      </c>
      <c r="H65">
        <v>1</v>
      </c>
      <c r="I65">
        <v>55.962755801069882</v>
      </c>
      <c r="J65">
        <v>90.11580800509897</v>
      </c>
      <c r="K65">
        <v>26.388143332214256</v>
      </c>
      <c r="L65">
        <v>25.455124128196363</v>
      </c>
      <c r="M65">
        <v>9.2365910142971508</v>
      </c>
    </row>
    <row r="66" spans="1:13" x14ac:dyDescent="0.2">
      <c r="A66">
        <v>1</v>
      </c>
      <c r="B66">
        <v>0.78690271000000001</v>
      </c>
      <c r="C66">
        <v>0.10968322</v>
      </c>
      <c r="D66">
        <v>2.7895807499999998</v>
      </c>
      <c r="E66">
        <v>2.92848212</v>
      </c>
      <c r="F66">
        <v>9.8265051299999993</v>
      </c>
      <c r="H66">
        <v>5</v>
      </c>
      <c r="I66">
        <v>73.41934245821912</v>
      </c>
      <c r="J66">
        <v>96.918584105549925</v>
      </c>
      <c r="K66">
        <v>69.731198016219935</v>
      </c>
      <c r="L66">
        <v>27.834513454168917</v>
      </c>
      <c r="M66">
        <v>34.572332840822568</v>
      </c>
    </row>
    <row r="67" spans="1:13" x14ac:dyDescent="0.2">
      <c r="A67">
        <v>5</v>
      </c>
      <c r="B67">
        <v>1.8101944699999999</v>
      </c>
      <c r="C67">
        <v>0.15896929999999998</v>
      </c>
      <c r="D67">
        <v>2.17039165</v>
      </c>
      <c r="E67">
        <v>12.96331022</v>
      </c>
      <c r="F67">
        <v>9.4624316299999993</v>
      </c>
      <c r="H67">
        <v>10</v>
      </c>
      <c r="I67">
        <v>81.37703980756055</v>
      </c>
      <c r="J67">
        <v>99.259662871106187</v>
      </c>
      <c r="K67">
        <v>80.387418804637392</v>
      </c>
      <c r="L67">
        <v>27.30034084775852</v>
      </c>
      <c r="M67">
        <v>48.036285903277211</v>
      </c>
    </row>
    <row r="68" spans="1:13" x14ac:dyDescent="0.2">
      <c r="A68">
        <v>10</v>
      </c>
      <c r="B68">
        <v>2.2884784499999999</v>
      </c>
      <c r="C68">
        <v>7.4585899999999997E-2</v>
      </c>
      <c r="D68">
        <v>2.4397575499999999</v>
      </c>
      <c r="E68">
        <v>26.6295793</v>
      </c>
      <c r="F68">
        <v>10.817596139999999</v>
      </c>
      <c r="H68">
        <v>18</v>
      </c>
      <c r="I68">
        <v>55.568628023845726</v>
      </c>
      <c r="J68">
        <v>99.222106567158605</v>
      </c>
      <c r="K68">
        <v>83.757301080893271</v>
      </c>
      <c r="L68">
        <v>55.476616302956138</v>
      </c>
      <c r="M68">
        <v>57.899490422435328</v>
      </c>
    </row>
    <row r="69" spans="1:13" x14ac:dyDescent="0.2">
      <c r="A69">
        <v>18</v>
      </c>
      <c r="B69">
        <v>14.39237793</v>
      </c>
      <c r="C69">
        <v>0.14111857</v>
      </c>
      <c r="D69">
        <v>3.49066382</v>
      </c>
      <c r="E69">
        <v>14.44610288</v>
      </c>
      <c r="F69">
        <v>13.088356510000001</v>
      </c>
      <c r="H69">
        <v>24</v>
      </c>
      <c r="I69">
        <v>88.686997996393686</v>
      </c>
      <c r="J69">
        <v>99.349853852660061</v>
      </c>
      <c r="K69">
        <v>77.239997584447821</v>
      </c>
      <c r="L69">
        <v>59.246616294660278</v>
      </c>
      <c r="M69">
        <v>56.237385045070432</v>
      </c>
    </row>
    <row r="70" spans="1:13" x14ac:dyDescent="0.2">
      <c r="A70">
        <v>24</v>
      </c>
      <c r="B70">
        <v>3.0614639600000002</v>
      </c>
      <c r="C70">
        <v>0.15705616999999999</v>
      </c>
      <c r="D70">
        <v>7.0719843999999998</v>
      </c>
      <c r="E70">
        <v>16.508642519999999</v>
      </c>
      <c r="F70">
        <v>18.676237489999998</v>
      </c>
    </row>
    <row r="74" spans="1:13" x14ac:dyDescent="0.2">
      <c r="B74" t="s">
        <v>40</v>
      </c>
      <c r="I74" t="s">
        <v>11</v>
      </c>
    </row>
    <row r="75" spans="1:13" x14ac:dyDescent="0.2">
      <c r="B75" t="s">
        <v>41</v>
      </c>
      <c r="C75" t="s">
        <v>42</v>
      </c>
      <c r="D75" t="s">
        <v>43</v>
      </c>
      <c r="E75" t="s">
        <v>44</v>
      </c>
      <c r="F75" t="s">
        <v>45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</row>
    <row r="76" spans="1:13" x14ac:dyDescent="0.2">
      <c r="A76" t="s">
        <v>39</v>
      </c>
      <c r="H76" t="s">
        <v>39</v>
      </c>
    </row>
    <row r="77" spans="1:13" x14ac:dyDescent="0.2">
      <c r="A77">
        <v>2.777778E-4</v>
      </c>
      <c r="B77">
        <f>MIN(B63/$A63,4)</f>
        <v>0</v>
      </c>
      <c r="C77">
        <f t="shared" ref="C77:F77" si="0">MIN(C63/$A63,4)</f>
        <v>0</v>
      </c>
      <c r="D77">
        <f t="shared" si="0"/>
        <v>0</v>
      </c>
      <c r="E77">
        <f t="shared" si="0"/>
        <v>4</v>
      </c>
      <c r="F77">
        <f t="shared" si="0"/>
        <v>4</v>
      </c>
    </row>
    <row r="78" spans="1:13" x14ac:dyDescent="0.2">
      <c r="A78">
        <v>8.3333333000000006E-3</v>
      </c>
      <c r="B78">
        <f t="shared" ref="B78:F78" si="1">MIN(B64/$A64,4)</f>
        <v>4</v>
      </c>
      <c r="C78">
        <f t="shared" si="1"/>
        <v>4</v>
      </c>
      <c r="D78">
        <f t="shared" si="1"/>
        <v>4</v>
      </c>
      <c r="E78">
        <f t="shared" si="1"/>
        <v>4</v>
      </c>
      <c r="F78">
        <f t="shared" si="1"/>
        <v>4</v>
      </c>
    </row>
    <row r="79" spans="1:13" x14ac:dyDescent="0.2">
      <c r="A79">
        <v>0.5</v>
      </c>
      <c r="B79">
        <f t="shared" ref="B79:F79" si="2">MIN(B65/$A65,4)</f>
        <v>4</v>
      </c>
      <c r="C79">
        <f t="shared" si="2"/>
        <v>5.8945320000000002E-2</v>
      </c>
      <c r="D79">
        <f t="shared" si="2"/>
        <v>2.60152918</v>
      </c>
      <c r="E79">
        <f t="shared" si="2"/>
        <v>3.50455732</v>
      </c>
      <c r="F79">
        <f t="shared" si="2"/>
        <v>4</v>
      </c>
      <c r="H79">
        <v>0.5</v>
      </c>
      <c r="I79">
        <v>66.800643426202313</v>
      </c>
      <c r="J79">
        <v>33.707020730256154</v>
      </c>
      <c r="K79">
        <v>31.648226362293681</v>
      </c>
      <c r="L79">
        <v>59.951987685878237</v>
      </c>
      <c r="M79">
        <v>61.484500734728151</v>
      </c>
    </row>
    <row r="80" spans="1:13" x14ac:dyDescent="0.2">
      <c r="A80">
        <v>1</v>
      </c>
      <c r="B80">
        <f t="shared" ref="B80:F80" si="3">MIN(B66/$A66,4)</f>
        <v>0.78690271000000001</v>
      </c>
      <c r="C80">
        <f t="shared" si="3"/>
        <v>0.10968322</v>
      </c>
      <c r="D80">
        <f t="shared" si="3"/>
        <v>2.7895807499999998</v>
      </c>
      <c r="E80">
        <f t="shared" si="3"/>
        <v>2.92848212</v>
      </c>
      <c r="F80">
        <f t="shared" si="3"/>
        <v>4</v>
      </c>
      <c r="H80">
        <v>1</v>
      </c>
      <c r="I80">
        <v>75.314641323667871</v>
      </c>
      <c r="J80">
        <v>41.99912319158264</v>
      </c>
      <c r="K80">
        <v>44.676495737568992</v>
      </c>
      <c r="L80">
        <v>67.820052186142092</v>
      </c>
      <c r="M80">
        <v>67.962937046626081</v>
      </c>
    </row>
    <row r="81" spans="1:13" x14ac:dyDescent="0.2">
      <c r="A81">
        <v>5</v>
      </c>
      <c r="B81">
        <f>MIN(B67/$A67,4)</f>
        <v>0.362038894</v>
      </c>
      <c r="C81">
        <f t="shared" ref="B81:F81" si="4">MIN(C67/$A67,4)</f>
        <v>3.1793859999999993E-2</v>
      </c>
      <c r="D81">
        <f t="shared" si="4"/>
        <v>0.43407833000000001</v>
      </c>
      <c r="E81">
        <f t="shared" si="4"/>
        <v>2.5926620439999999</v>
      </c>
      <c r="F81">
        <f t="shared" si="4"/>
        <v>1.8924863259999998</v>
      </c>
      <c r="H81">
        <v>5</v>
      </c>
      <c r="I81">
        <v>81.364705286312002</v>
      </c>
      <c r="J81">
        <v>61.426692553391369</v>
      </c>
      <c r="K81">
        <v>63.933874018604413</v>
      </c>
      <c r="L81">
        <v>83.675015651854892</v>
      </c>
      <c r="M81">
        <v>82.344365917943691</v>
      </c>
    </row>
    <row r="82" spans="1:13" x14ac:dyDescent="0.2">
      <c r="A82">
        <v>10</v>
      </c>
      <c r="B82">
        <f t="shared" ref="B82:F82" si="5">MIN(B68/$A68,4)</f>
        <v>0.22884784499999999</v>
      </c>
      <c r="C82">
        <f t="shared" si="5"/>
        <v>7.4585899999999993E-3</v>
      </c>
      <c r="D82">
        <f t="shared" si="5"/>
        <v>0.24397575499999999</v>
      </c>
      <c r="E82">
        <f t="shared" si="5"/>
        <v>2.6629579300000001</v>
      </c>
      <c r="F82">
        <f t="shared" si="5"/>
        <v>1.0817596139999999</v>
      </c>
      <c r="H82">
        <v>10</v>
      </c>
      <c r="I82">
        <v>84.84950835314136</v>
      </c>
      <c r="J82">
        <v>72.443164025803213</v>
      </c>
      <c r="K82">
        <v>73.233487938227142</v>
      </c>
      <c r="L82">
        <v>88.827832254651355</v>
      </c>
      <c r="M82">
        <v>89.053133673874001</v>
      </c>
    </row>
    <row r="83" spans="1:13" x14ac:dyDescent="0.2">
      <c r="A83">
        <v>18</v>
      </c>
      <c r="B83">
        <f t="shared" ref="B83:F83" si="6">MIN(B69/$A69,4)</f>
        <v>0.79957655166666664</v>
      </c>
      <c r="C83">
        <f t="shared" si="6"/>
        <v>7.8399205555555549E-3</v>
      </c>
      <c r="D83">
        <f t="shared" si="6"/>
        <v>0.19392576777777779</v>
      </c>
      <c r="E83">
        <f t="shared" si="6"/>
        <v>0.80256127111111109</v>
      </c>
      <c r="F83">
        <f t="shared" si="6"/>
        <v>0.72713091722222223</v>
      </c>
      <c r="H83">
        <v>18</v>
      </c>
      <c r="I83">
        <v>85.952705640956367</v>
      </c>
      <c r="J83">
        <v>80.052608505041647</v>
      </c>
      <c r="K83">
        <v>81.359313865208719</v>
      </c>
      <c r="L83">
        <v>92.95593421302739</v>
      </c>
      <c r="M83">
        <v>92.923285051197723</v>
      </c>
    </row>
    <row r="84" spans="1:13" x14ac:dyDescent="0.2">
      <c r="A84">
        <v>24</v>
      </c>
      <c r="B84">
        <f t="shared" ref="B84:F84" si="7">MIN(B70/$A70,4)</f>
        <v>0.12756099833333334</v>
      </c>
      <c r="C84">
        <f t="shared" si="7"/>
        <v>6.5440070833333334E-3</v>
      </c>
      <c r="D84">
        <f t="shared" si="7"/>
        <v>0.29466601666666664</v>
      </c>
      <c r="E84">
        <f t="shared" si="7"/>
        <v>0.68786010499999994</v>
      </c>
      <c r="F84">
        <f t="shared" si="7"/>
        <v>0.7781765620833333</v>
      </c>
      <c r="H84">
        <v>24</v>
      </c>
      <c r="I84">
        <v>100.00000000000001</v>
      </c>
      <c r="J84">
        <v>100</v>
      </c>
      <c r="K84">
        <v>100</v>
      </c>
      <c r="L84">
        <v>100</v>
      </c>
      <c r="M84">
        <v>100</v>
      </c>
    </row>
    <row r="89" spans="1:13" x14ac:dyDescent="0.2">
      <c r="I89" t="s">
        <v>40</v>
      </c>
    </row>
    <row r="90" spans="1:13" x14ac:dyDescent="0.2">
      <c r="B90" t="s">
        <v>13</v>
      </c>
      <c r="C90" t="s">
        <v>14</v>
      </c>
      <c r="D90" t="s">
        <v>15</v>
      </c>
      <c r="E90" t="s">
        <v>16</v>
      </c>
      <c r="F90" t="s">
        <v>17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</row>
    <row r="91" spans="1:13" x14ac:dyDescent="0.2">
      <c r="A91" t="s">
        <v>51</v>
      </c>
      <c r="H91" t="s">
        <v>51</v>
      </c>
    </row>
    <row r="92" spans="1:13" x14ac:dyDescent="0.2">
      <c r="H92">
        <f>LOG10(1)</f>
        <v>0</v>
      </c>
      <c r="I92">
        <v>0</v>
      </c>
      <c r="J92">
        <v>0</v>
      </c>
      <c r="K92">
        <v>0</v>
      </c>
      <c r="L92">
        <v>4</v>
      </c>
      <c r="M92">
        <v>4</v>
      </c>
    </row>
    <row r="93" spans="1:13" x14ac:dyDescent="0.2">
      <c r="H93">
        <f>LOG10(30)</f>
        <v>1.4771212547196624</v>
      </c>
      <c r="I93">
        <v>4</v>
      </c>
      <c r="J93">
        <v>4</v>
      </c>
      <c r="K93">
        <v>4</v>
      </c>
      <c r="L93">
        <v>4</v>
      </c>
      <c r="M93">
        <v>4</v>
      </c>
    </row>
    <row r="94" spans="1:13" x14ac:dyDescent="0.2">
      <c r="A94">
        <f>LOG10(30*60)</f>
        <v>3.255272505103306</v>
      </c>
      <c r="B94">
        <v>5.7788687599999999</v>
      </c>
      <c r="C94">
        <v>2.9472660000000001E-2</v>
      </c>
      <c r="D94">
        <v>1.30076459</v>
      </c>
      <c r="E94">
        <v>1.75227866</v>
      </c>
      <c r="F94">
        <v>2.32909144</v>
      </c>
      <c r="H94">
        <f>LOG10(30*60)</f>
        <v>3.255272505103306</v>
      </c>
      <c r="I94">
        <v>4</v>
      </c>
      <c r="J94">
        <v>5.8945320000000002E-2</v>
      </c>
      <c r="K94">
        <v>2.60152918</v>
      </c>
      <c r="L94">
        <v>3.50455732</v>
      </c>
      <c r="M94">
        <v>4</v>
      </c>
    </row>
    <row r="95" spans="1:13" x14ac:dyDescent="0.2">
      <c r="A95">
        <f>LOG10(60*60)</f>
        <v>3.5563025007672873</v>
      </c>
      <c r="B95">
        <v>0.78690271000000001</v>
      </c>
      <c r="C95">
        <v>0.10968322</v>
      </c>
      <c r="D95">
        <v>2.7895807499999998</v>
      </c>
      <c r="E95">
        <v>2.92848212</v>
      </c>
      <c r="F95">
        <v>9.8265051299999993</v>
      </c>
      <c r="H95">
        <f>LOG10(60*60)</f>
        <v>3.5563025007672873</v>
      </c>
      <c r="I95">
        <v>0.78690271000000001</v>
      </c>
      <c r="J95">
        <v>0.10968322</v>
      </c>
      <c r="K95">
        <v>2.7895807499999998</v>
      </c>
      <c r="L95">
        <v>2.92848212</v>
      </c>
      <c r="M95">
        <v>4</v>
      </c>
    </row>
    <row r="96" spans="1:13" x14ac:dyDescent="0.2">
      <c r="A96">
        <f>LOG10(5*60*60)</f>
        <v>4.2552725051033065</v>
      </c>
      <c r="B96">
        <v>1.8101944699999999</v>
      </c>
      <c r="C96">
        <v>0.15896929999999998</v>
      </c>
      <c r="D96">
        <v>2.17039165</v>
      </c>
      <c r="E96">
        <v>12.96331022</v>
      </c>
      <c r="F96">
        <v>9.4624316299999993</v>
      </c>
      <c r="H96">
        <f>LOG10(5*60*60)</f>
        <v>4.2552725051033065</v>
      </c>
      <c r="I96">
        <v>0.362038894</v>
      </c>
      <c r="J96">
        <v>3.1793859999999993E-2</v>
      </c>
      <c r="K96">
        <v>0.43407833000000001</v>
      </c>
      <c r="L96">
        <v>2.5926620439999999</v>
      </c>
      <c r="M96">
        <v>1.8924863259999998</v>
      </c>
    </row>
    <row r="97" spans="1:13" x14ac:dyDescent="0.2">
      <c r="A97">
        <f>LOG(10*60*60)</f>
        <v>4.5563025007672868</v>
      </c>
      <c r="B97">
        <v>2.2884784499999999</v>
      </c>
      <c r="C97">
        <v>7.4585899999999997E-2</v>
      </c>
      <c r="D97">
        <v>2.4397575499999999</v>
      </c>
      <c r="E97">
        <v>26.6295793</v>
      </c>
      <c r="F97">
        <v>10.817596139999999</v>
      </c>
      <c r="H97">
        <f>LOG(10*60*60)</f>
        <v>4.5563025007672868</v>
      </c>
      <c r="I97">
        <v>0.22884784499999999</v>
      </c>
      <c r="J97">
        <v>7.4585899999999993E-3</v>
      </c>
      <c r="K97">
        <v>0.24397575499999999</v>
      </c>
      <c r="L97">
        <v>2.6629579300000001</v>
      </c>
      <c r="M97">
        <v>1.0817596139999999</v>
      </c>
    </row>
    <row r="98" spans="1:13" x14ac:dyDescent="0.2">
      <c r="A98">
        <f>LOG(18*60*60)</f>
        <v>4.8115750058705933</v>
      </c>
      <c r="B98">
        <v>14.39237793</v>
      </c>
      <c r="C98">
        <v>0.14111857</v>
      </c>
      <c r="D98">
        <v>3.49066382</v>
      </c>
      <c r="E98">
        <v>14.44610288</v>
      </c>
      <c r="F98">
        <v>13.088356510000001</v>
      </c>
      <c r="H98">
        <f>LOG(18*60*60)</f>
        <v>4.8115750058705933</v>
      </c>
      <c r="I98">
        <v>0.79957655166666664</v>
      </c>
      <c r="J98">
        <v>7.8399205555555549E-3</v>
      </c>
      <c r="K98">
        <v>0.19392576777777779</v>
      </c>
      <c r="L98">
        <v>0.80256127111111109</v>
      </c>
      <c r="M98">
        <v>0.72713091722222223</v>
      </c>
    </row>
    <row r="99" spans="1:13" x14ac:dyDescent="0.2">
      <c r="A99">
        <f>LOG(24*60*60)</f>
        <v>4.9365137424788932</v>
      </c>
      <c r="B99">
        <v>3.0614639600000002</v>
      </c>
      <c r="C99">
        <v>0.15705616999999999</v>
      </c>
      <c r="D99">
        <v>7.0719843999999998</v>
      </c>
      <c r="E99">
        <v>16.508642519999999</v>
      </c>
      <c r="F99">
        <v>18.676237489999998</v>
      </c>
      <c r="H99">
        <f>LOG(24*60*60)</f>
        <v>4.9365137424788932</v>
      </c>
      <c r="I99">
        <v>0.12756099833333334</v>
      </c>
      <c r="J99">
        <v>6.5440070833333334E-3</v>
      </c>
      <c r="K99">
        <v>0.29466601666666664</v>
      </c>
      <c r="L99">
        <v>0.68786010499999994</v>
      </c>
      <c r="M99">
        <v>0.7781765620833333</v>
      </c>
    </row>
    <row r="103" spans="1:13" x14ac:dyDescent="0.2">
      <c r="B103" t="s">
        <v>13</v>
      </c>
      <c r="C103" t="s">
        <v>14</v>
      </c>
      <c r="D103" t="s">
        <v>15</v>
      </c>
      <c r="E103" t="s">
        <v>16</v>
      </c>
      <c r="F103" t="s">
        <v>17</v>
      </c>
    </row>
    <row r="104" spans="1:13" x14ac:dyDescent="0.2">
      <c r="A104" t="s">
        <v>52</v>
      </c>
    </row>
    <row r="105" spans="1:13" x14ac:dyDescent="0.2">
      <c r="A105">
        <v>0.5</v>
      </c>
      <c r="B105">
        <f>100*$A105/($A105+B65)</f>
        <v>7.963217883853333</v>
      </c>
      <c r="C105">
        <f t="shared" ref="C105:F105" si="8">100*$A105/($A105+C65)</f>
        <v>94.433582274106456</v>
      </c>
      <c r="D105">
        <f t="shared" si="8"/>
        <v>27.765983559239135</v>
      </c>
      <c r="E105">
        <f t="shared" si="8"/>
        <v>22.199739707163943</v>
      </c>
      <c r="F105">
        <f>100*$A105/($A105+F65)</f>
        <v>17.673518534275441</v>
      </c>
    </row>
    <row r="106" spans="1:13" x14ac:dyDescent="0.2">
      <c r="A106">
        <v>1</v>
      </c>
      <c r="B106">
        <f t="shared" ref="B106:F106" si="9">100*$A106/($A106+B66)</f>
        <v>55.962755801069882</v>
      </c>
      <c r="C106">
        <f t="shared" si="9"/>
        <v>90.11580800509897</v>
      </c>
      <c r="D106">
        <f t="shared" si="9"/>
        <v>26.388143332214256</v>
      </c>
      <c r="E106">
        <f t="shared" si="9"/>
        <v>25.455124128196363</v>
      </c>
      <c r="F106">
        <f t="shared" si="9"/>
        <v>9.2365910142971508</v>
      </c>
    </row>
    <row r="107" spans="1:13" x14ac:dyDescent="0.2">
      <c r="A107">
        <v>5</v>
      </c>
      <c r="B107">
        <f t="shared" ref="B107:F107" si="10">100*$A107/($A107+B67)</f>
        <v>73.41934245821912</v>
      </c>
      <c r="C107">
        <f t="shared" si="10"/>
        <v>96.918584105549925</v>
      </c>
      <c r="D107">
        <f t="shared" si="10"/>
        <v>69.731198016219935</v>
      </c>
      <c r="E107">
        <f t="shared" si="10"/>
        <v>27.834513454168917</v>
      </c>
      <c r="F107">
        <f t="shared" si="10"/>
        <v>34.572332840822568</v>
      </c>
    </row>
    <row r="108" spans="1:13" x14ac:dyDescent="0.2">
      <c r="A108">
        <v>10</v>
      </c>
      <c r="B108">
        <f t="shared" ref="B108:F108" si="11">100*$A108/($A108+B68)</f>
        <v>81.37703980756055</v>
      </c>
      <c r="C108">
        <f t="shared" si="11"/>
        <v>99.259662871106187</v>
      </c>
      <c r="D108">
        <f t="shared" si="11"/>
        <v>80.387418804637392</v>
      </c>
      <c r="E108">
        <f t="shared" si="11"/>
        <v>27.30034084775852</v>
      </c>
      <c r="F108">
        <f t="shared" si="11"/>
        <v>48.036285903277211</v>
      </c>
    </row>
    <row r="109" spans="1:13" x14ac:dyDescent="0.2">
      <c r="A109">
        <v>18</v>
      </c>
      <c r="B109">
        <f t="shared" ref="B109:F109" si="12">100*$A109/($A109+B69)</f>
        <v>55.568628023845726</v>
      </c>
      <c r="C109">
        <f t="shared" si="12"/>
        <v>99.222106567158605</v>
      </c>
      <c r="D109">
        <f t="shared" si="12"/>
        <v>83.757301080893271</v>
      </c>
      <c r="E109">
        <f t="shared" si="12"/>
        <v>55.476616302956138</v>
      </c>
      <c r="F109">
        <f t="shared" si="12"/>
        <v>57.899490422435328</v>
      </c>
    </row>
    <row r="110" spans="1:13" x14ac:dyDescent="0.2">
      <c r="A110">
        <v>24</v>
      </c>
      <c r="B110">
        <f t="shared" ref="B110:F110" si="13">100*$A110/($A110+B70)</f>
        <v>88.686997996393686</v>
      </c>
      <c r="C110">
        <f t="shared" si="13"/>
        <v>99.349853852660061</v>
      </c>
      <c r="D110">
        <f t="shared" si="13"/>
        <v>77.239997584447821</v>
      </c>
      <c r="E110">
        <f t="shared" si="13"/>
        <v>59.246616294660278</v>
      </c>
      <c r="F110">
        <f t="shared" si="13"/>
        <v>56.237385045070432</v>
      </c>
    </row>
    <row r="113" spans="7:16" x14ac:dyDescent="0.2">
      <c r="G113" t="s">
        <v>54</v>
      </c>
      <c r="H113">
        <v>1620435.2128418479</v>
      </c>
    </row>
    <row r="114" spans="7:16" x14ac:dyDescent="0.2">
      <c r="G114" t="s">
        <v>55</v>
      </c>
      <c r="H114">
        <v>46.871369144675342</v>
      </c>
    </row>
    <row r="116" spans="7:16" x14ac:dyDescent="0.2">
      <c r="H116" t="s">
        <v>60</v>
      </c>
      <c r="I116" t="s">
        <v>61</v>
      </c>
      <c r="J116" t="s">
        <v>63</v>
      </c>
      <c r="K116" t="s">
        <v>62</v>
      </c>
      <c r="M116" t="s">
        <v>59</v>
      </c>
      <c r="N116" t="s">
        <v>58</v>
      </c>
      <c r="O116" t="s">
        <v>64</v>
      </c>
      <c r="P116" t="s">
        <v>57</v>
      </c>
    </row>
    <row r="117" spans="7:16" x14ac:dyDescent="0.2">
      <c r="G117" t="s">
        <v>54</v>
      </c>
      <c r="H117">
        <v>33266.624311413056</v>
      </c>
      <c r="I117">
        <v>330870.72171467385</v>
      </c>
      <c r="J117">
        <v>1542359.3504809781</v>
      </c>
      <c r="K117">
        <v>1578520.8310358694</v>
      </c>
      <c r="M117">
        <v>6020.0970875000048</v>
      </c>
      <c r="N117">
        <v>6020.0970875000048</v>
      </c>
      <c r="O117">
        <v>6020.0970875000048</v>
      </c>
      <c r="P117">
        <v>6020.0970875000048</v>
      </c>
    </row>
    <row r="118" spans="7:16" x14ac:dyDescent="0.2">
      <c r="G118" t="s">
        <v>55</v>
      </c>
      <c r="H118">
        <f>H117/$H$113*$H$114</f>
        <v>0.96224286903943823</v>
      </c>
      <c r="I118">
        <f t="shared" ref="I118:J118" si="14">I117/$H$113*$H$114</f>
        <v>9.5704929229819324</v>
      </c>
      <c r="J118">
        <f>J117/$H$113*$H$114</f>
        <v>44.613011305371614</v>
      </c>
      <c r="K118">
        <f>K117/$H$113*$H$114</f>
        <v>45.65898839256031</v>
      </c>
      <c r="M118">
        <v>6753.8721836956565</v>
      </c>
      <c r="N118">
        <v>63.502464673913025</v>
      </c>
      <c r="O118">
        <v>12403.447379347817</v>
      </c>
      <c r="P118">
        <v>12403.447379347817</v>
      </c>
    </row>
    <row r="119" spans="7:16" x14ac:dyDescent="0.2">
      <c r="M119">
        <v>9555.1356836956529</v>
      </c>
      <c r="N119">
        <v>151.54070652173922</v>
      </c>
      <c r="O119">
        <v>63.502464673913025</v>
      </c>
      <c r="P119">
        <v>34537.464498369569</v>
      </c>
    </row>
    <row r="120" spans="7:16" x14ac:dyDescent="0.2">
      <c r="M120">
        <v>10937.519356521741</v>
      </c>
      <c r="N120">
        <v>6753.8721836956565</v>
      </c>
      <c r="O120">
        <v>151.54070652173922</v>
      </c>
      <c r="P120">
        <v>948.64952717391327</v>
      </c>
    </row>
    <row r="121" spans="7:16" x14ac:dyDescent="0.2">
      <c r="N121">
        <v>6161.9337880434787</v>
      </c>
      <c r="O121">
        <v>73.452868478260854</v>
      </c>
      <c r="P121">
        <v>63.502464673913025</v>
      </c>
    </row>
    <row r="122" spans="7:16" x14ac:dyDescent="0.2">
      <c r="N122">
        <v>52774.629335326092</v>
      </c>
      <c r="O122">
        <v>6753.8721836956565</v>
      </c>
      <c r="P122">
        <v>151.54070652173922</v>
      </c>
    </row>
    <row r="123" spans="7:16" x14ac:dyDescent="0.2">
      <c r="N123">
        <v>62293.716241847804</v>
      </c>
      <c r="O123">
        <v>6161.9337880434787</v>
      </c>
      <c r="P123">
        <v>838.21121576086932</v>
      </c>
    </row>
    <row r="124" spans="7:16" x14ac:dyDescent="0.2">
      <c r="N124">
        <v>9555.1356836956529</v>
      </c>
      <c r="O124">
        <v>52774.629335326092</v>
      </c>
      <c r="P124">
        <v>6753.8721836956565</v>
      </c>
    </row>
    <row r="125" spans="7:16" x14ac:dyDescent="0.2">
      <c r="N125">
        <v>10937.519356521741</v>
      </c>
      <c r="O125">
        <v>62293.716241847804</v>
      </c>
      <c r="P125">
        <v>6161.9337880434787</v>
      </c>
    </row>
    <row r="126" spans="7:16" x14ac:dyDescent="0.2">
      <c r="N126">
        <v>72231.492197826054</v>
      </c>
      <c r="O126">
        <v>87581.703620108688</v>
      </c>
      <c r="P126">
        <v>52774.629335326092</v>
      </c>
    </row>
    <row r="127" spans="7:16" x14ac:dyDescent="0.2">
      <c r="N127">
        <v>103927.28266902175</v>
      </c>
      <c r="O127">
        <v>420730.90385108703</v>
      </c>
      <c r="P127">
        <v>62293.716241847804</v>
      </c>
    </row>
    <row r="128" spans="7:16" x14ac:dyDescent="0.2">
      <c r="O128">
        <v>89.391817934782608</v>
      </c>
      <c r="P128">
        <v>87581.703620108688</v>
      </c>
    </row>
    <row r="129" spans="13:16" x14ac:dyDescent="0.2">
      <c r="O129">
        <v>9555.1356836956529</v>
      </c>
      <c r="P129">
        <v>420730.90385108703</v>
      </c>
    </row>
    <row r="130" spans="13:16" x14ac:dyDescent="0.2">
      <c r="O130">
        <v>10937.519356521741</v>
      </c>
      <c r="P130">
        <v>9555.1356836956529</v>
      </c>
    </row>
    <row r="131" spans="13:16" x14ac:dyDescent="0.2">
      <c r="O131">
        <v>72231.492197826054</v>
      </c>
      <c r="P131">
        <v>10937.519356521741</v>
      </c>
    </row>
    <row r="132" spans="13:16" x14ac:dyDescent="0.2">
      <c r="O132">
        <v>103927.28266902175</v>
      </c>
      <c r="P132">
        <v>72231.492197826054</v>
      </c>
    </row>
    <row r="133" spans="13:16" x14ac:dyDescent="0.2">
      <c r="O133">
        <v>116584.07416249998</v>
      </c>
      <c r="P133">
        <v>103927.28266902175</v>
      </c>
    </row>
    <row r="134" spans="13:16" x14ac:dyDescent="0.2">
      <c r="O134">
        <v>574025.65506684768</v>
      </c>
      <c r="P134">
        <v>116584.07416249998</v>
      </c>
    </row>
    <row r="135" spans="13:16" x14ac:dyDescent="0.2">
      <c r="P135">
        <v>574025.65506684768</v>
      </c>
    </row>
    <row r="136" spans="13:16" x14ac:dyDescent="0.2">
      <c r="M136">
        <f>SUM(M117:M135)</f>
        <v>33266.624311413056</v>
      </c>
      <c r="N136">
        <f t="shared" ref="N136:O136" si="15">SUM(N117:N135)</f>
        <v>330870.72171467385</v>
      </c>
      <c r="O136">
        <f>SUM(O117:O135)</f>
        <v>1542359.3504809781</v>
      </c>
      <c r="P136">
        <f>SUM(P117:P135)</f>
        <v>1578520.8310358694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Tai</dc:creator>
  <cp:lastModifiedBy>Ming Tai</cp:lastModifiedBy>
  <cp:lastPrinted>2016-05-13T19:58:53Z</cp:lastPrinted>
  <dcterms:created xsi:type="dcterms:W3CDTF">2016-01-24T23:38:07Z</dcterms:created>
  <dcterms:modified xsi:type="dcterms:W3CDTF">2016-05-13T21:54:11Z</dcterms:modified>
</cp:coreProperties>
</file>