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/>
  <mc:AlternateContent xmlns:mc="http://schemas.openxmlformats.org/markup-compatibility/2006">
    <mc:Choice Requires="x15">
      <x15ac:absPath xmlns:x15ac="http://schemas.microsoft.com/office/spreadsheetml/2010/11/ac" url="/Users/mingxi/Desktop/COVID_code/"/>
    </mc:Choice>
  </mc:AlternateContent>
  <xr:revisionPtr revIDLastSave="0" documentId="13_ncr:1_{E89ED3DD-430F-4043-A928-6C0037794AD1}" xr6:coauthVersionLast="45" xr6:coauthVersionMax="45" xr10:uidLastSave="{00000000-0000-0000-0000-000000000000}"/>
  <bookViews>
    <workbookView xWindow="0" yWindow="480" windowWidth="33600" windowHeight="19420" xr2:uid="{00000000-000D-0000-FFFF-FFFF00000000}"/>
  </bookViews>
  <sheets>
    <sheet name="Main" sheetId="1" r:id="rId1"/>
    <sheet name="UsefulFormula" sheetId="2" r:id="rId2"/>
    <sheet name="Time Spent on each activity by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i0aJLu+oYqgk0+/hXUf1yKbBf6Iw=="/>
    </ext>
  </extLst>
</workbook>
</file>

<file path=xl/calcChain.xml><?xml version="1.0" encoding="utf-8"?>
<calcChain xmlns="http://schemas.openxmlformats.org/spreadsheetml/2006/main">
  <c r="AJ3" i="1" l="1"/>
  <c r="AJ28" i="1"/>
  <c r="AJ37" i="1"/>
  <c r="AA28" i="1"/>
  <c r="AA2" i="1"/>
  <c r="AA26" i="1"/>
  <c r="O31" i="1" l="1"/>
  <c r="M31" i="1"/>
  <c r="N31" i="1"/>
  <c r="B35" i="3"/>
  <c r="D30" i="3"/>
  <c r="C30" i="3"/>
  <c r="B30" i="3"/>
  <c r="B37" i="3" s="1"/>
  <c r="D29" i="3"/>
  <c r="C29" i="3"/>
  <c r="B29" i="3"/>
  <c r="D28" i="3"/>
  <c r="D37" i="3" s="1"/>
  <c r="C28" i="3"/>
  <c r="C37" i="3" s="1"/>
  <c r="B28" i="3"/>
  <c r="D27" i="3"/>
  <c r="C27" i="3"/>
  <c r="B27" i="3"/>
  <c r="D26" i="3"/>
  <c r="D38" i="3" s="1"/>
  <c r="C26" i="3"/>
  <c r="C38" i="3" s="1"/>
  <c r="B26" i="3"/>
  <c r="B38" i="3" s="1"/>
  <c r="D25" i="3"/>
  <c r="D35" i="3" s="1"/>
  <c r="C25" i="3"/>
  <c r="C35" i="3" s="1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D36" i="3" s="1"/>
  <c r="C20" i="3"/>
  <c r="C36" i="3" s="1"/>
  <c r="B20" i="3"/>
  <c r="B36" i="3" s="1"/>
  <c r="D19" i="3"/>
  <c r="C19" i="3"/>
  <c r="B19" i="3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K51" i="1"/>
  <c r="K50" i="1"/>
  <c r="T36" i="1" s="1"/>
  <c r="K49" i="1"/>
  <c r="K48" i="1"/>
  <c r="K47" i="1"/>
  <c r="K46" i="1"/>
  <c r="K45" i="1"/>
  <c r="T31" i="1" s="1"/>
  <c r="K44" i="1"/>
  <c r="T30" i="1" s="1"/>
  <c r="K43" i="1"/>
  <c r="K42" i="1"/>
  <c r="T28" i="1" s="1"/>
  <c r="K41" i="1"/>
  <c r="K40" i="1"/>
  <c r="K39" i="1"/>
  <c r="K38" i="1"/>
  <c r="X37" i="1"/>
  <c r="AK37" i="1" s="1"/>
  <c r="W37" i="1"/>
  <c r="V37" i="1"/>
  <c r="U37" i="1"/>
  <c r="T37" i="1"/>
  <c r="K37" i="1"/>
  <c r="T23" i="1" s="1"/>
  <c r="X36" i="1"/>
  <c r="W36" i="1"/>
  <c r="V36" i="1"/>
  <c r="U36" i="1"/>
  <c r="K36" i="1"/>
  <c r="X35" i="1"/>
  <c r="W35" i="1"/>
  <c r="V35" i="1"/>
  <c r="U35" i="1"/>
  <c r="T35" i="1"/>
  <c r="K35" i="1"/>
  <c r="T21" i="1" s="1"/>
  <c r="X34" i="1"/>
  <c r="AK34" i="1" s="1"/>
  <c r="W34" i="1"/>
  <c r="V34" i="1"/>
  <c r="U34" i="1"/>
  <c r="T34" i="1"/>
  <c r="K34" i="1"/>
  <c r="X33" i="1"/>
  <c r="AK33" i="1" s="1"/>
  <c r="W33" i="1"/>
  <c r="V33" i="1"/>
  <c r="U33" i="1"/>
  <c r="T33" i="1"/>
  <c r="K33" i="1"/>
  <c r="X32" i="1"/>
  <c r="AJ32" i="1" s="1"/>
  <c r="W32" i="1"/>
  <c r="V32" i="1"/>
  <c r="U32" i="1"/>
  <c r="T32" i="1"/>
  <c r="K32" i="1"/>
  <c r="T18" i="1" s="1"/>
  <c r="X31" i="1"/>
  <c r="W31" i="1"/>
  <c r="V31" i="1"/>
  <c r="U31" i="1"/>
  <c r="K31" i="1"/>
  <c r="X30" i="1"/>
  <c r="W30" i="1"/>
  <c r="V30" i="1"/>
  <c r="U30" i="1"/>
  <c r="K30" i="1"/>
  <c r="X29" i="1"/>
  <c r="W29" i="1"/>
  <c r="V29" i="1"/>
  <c r="U29" i="1"/>
  <c r="T29" i="1"/>
  <c r="K29" i="1"/>
  <c r="X28" i="1"/>
  <c r="W28" i="1"/>
  <c r="V28" i="1"/>
  <c r="U28" i="1"/>
  <c r="K28" i="1"/>
  <c r="T14" i="1" s="1"/>
  <c r="X27" i="1"/>
  <c r="W27" i="1"/>
  <c r="V27" i="1"/>
  <c r="U27" i="1"/>
  <c r="T27" i="1"/>
  <c r="K27" i="1"/>
  <c r="X26" i="1"/>
  <c r="W26" i="1"/>
  <c r="V26" i="1"/>
  <c r="U26" i="1"/>
  <c r="T26" i="1"/>
  <c r="K26" i="1"/>
  <c r="AK25" i="1"/>
  <c r="X25" i="1"/>
  <c r="W25" i="1"/>
  <c r="V25" i="1"/>
  <c r="U25" i="1"/>
  <c r="T25" i="1"/>
  <c r="K25" i="1"/>
  <c r="X24" i="1"/>
  <c r="AJ24" i="1" s="1"/>
  <c r="W24" i="1"/>
  <c r="V24" i="1"/>
  <c r="U24" i="1"/>
  <c r="T24" i="1"/>
  <c r="K24" i="1"/>
  <c r="T10" i="1" s="1"/>
  <c r="X23" i="1"/>
  <c r="W23" i="1"/>
  <c r="V23" i="1"/>
  <c r="U23" i="1"/>
  <c r="O23" i="1"/>
  <c r="K23" i="1"/>
  <c r="N23" i="1" s="1"/>
  <c r="X22" i="1"/>
  <c r="W22" i="1"/>
  <c r="V22" i="1"/>
  <c r="U22" i="1"/>
  <c r="T22" i="1"/>
  <c r="AL22" i="1" s="1"/>
  <c r="K22" i="1"/>
  <c r="M23" i="1" s="1"/>
  <c r="X21" i="1"/>
  <c r="W21" i="1"/>
  <c r="V21" i="1"/>
  <c r="U21" i="1"/>
  <c r="K21" i="1"/>
  <c r="O22" i="1" s="1"/>
  <c r="X20" i="1"/>
  <c r="W20" i="1"/>
  <c r="AL20" i="1" s="1"/>
  <c r="V20" i="1"/>
  <c r="U20" i="1"/>
  <c r="T20" i="1"/>
  <c r="K20" i="1"/>
  <c r="N22" i="1" s="1"/>
  <c r="X19" i="1"/>
  <c r="AL19" i="1" s="1"/>
  <c r="W19" i="1"/>
  <c r="V19" i="1"/>
  <c r="U19" i="1"/>
  <c r="T19" i="1"/>
  <c r="K19" i="1"/>
  <c r="M22" i="1" s="1"/>
  <c r="X18" i="1"/>
  <c r="W18" i="1"/>
  <c r="V18" i="1"/>
  <c r="U18" i="1"/>
  <c r="K18" i="1"/>
  <c r="O21" i="1" s="1"/>
  <c r="X17" i="1"/>
  <c r="AK17" i="1" s="1"/>
  <c r="W17" i="1"/>
  <c r="V17" i="1"/>
  <c r="U17" i="1"/>
  <c r="T17" i="1"/>
  <c r="K17" i="1"/>
  <c r="N21" i="1" s="1"/>
  <c r="Q2" i="1" s="1"/>
  <c r="X16" i="1"/>
  <c r="W16" i="1"/>
  <c r="V16" i="1"/>
  <c r="U16" i="1"/>
  <c r="T16" i="1"/>
  <c r="K16" i="1"/>
  <c r="M21" i="1" s="1"/>
  <c r="X15" i="1"/>
  <c r="W15" i="1"/>
  <c r="V15" i="1"/>
  <c r="U15" i="1"/>
  <c r="T15" i="1"/>
  <c r="X14" i="1"/>
  <c r="AL14" i="1" s="1"/>
  <c r="W14" i="1"/>
  <c r="V14" i="1"/>
  <c r="U14" i="1"/>
  <c r="AK13" i="1"/>
  <c r="X13" i="1"/>
  <c r="W13" i="1"/>
  <c r="V13" i="1"/>
  <c r="U13" i="1"/>
  <c r="T13" i="1"/>
  <c r="AJ13" i="1" s="1"/>
  <c r="X12" i="1"/>
  <c r="AL12" i="1" s="1"/>
  <c r="W12" i="1"/>
  <c r="V12" i="1"/>
  <c r="U12" i="1"/>
  <c r="T12" i="1"/>
  <c r="X11" i="1"/>
  <c r="W11" i="1"/>
  <c r="V11" i="1"/>
  <c r="U11" i="1"/>
  <c r="T11" i="1"/>
  <c r="X10" i="1"/>
  <c r="W10" i="1"/>
  <c r="V10" i="1"/>
  <c r="U10" i="1"/>
  <c r="X9" i="1"/>
  <c r="W9" i="1"/>
  <c r="V9" i="1"/>
  <c r="U9" i="1"/>
  <c r="T9" i="1"/>
  <c r="X8" i="1"/>
  <c r="W8" i="1"/>
  <c r="V8" i="1"/>
  <c r="U8" i="1"/>
  <c r="X7" i="1"/>
  <c r="W7" i="1"/>
  <c r="AL7" i="1" s="1"/>
  <c r="V7" i="1"/>
  <c r="U7" i="1"/>
  <c r="T7" i="1"/>
  <c r="X6" i="1"/>
  <c r="W6" i="1"/>
  <c r="V6" i="1"/>
  <c r="U6" i="1"/>
  <c r="T6" i="1"/>
  <c r="X5" i="1"/>
  <c r="AL5" i="1" s="1"/>
  <c r="W5" i="1"/>
  <c r="V5" i="1"/>
  <c r="U5" i="1"/>
  <c r="T5" i="1"/>
  <c r="X4" i="1"/>
  <c r="W4" i="1"/>
  <c r="V4" i="1"/>
  <c r="U4" i="1"/>
  <c r="X3" i="1"/>
  <c r="W3" i="1"/>
  <c r="V3" i="1"/>
  <c r="U3" i="1"/>
  <c r="X2" i="1"/>
  <c r="W2" i="1"/>
  <c r="V2" i="1"/>
  <c r="U2" i="1"/>
  <c r="AJ6" i="1" l="1"/>
  <c r="AK7" i="1"/>
  <c r="AL9" i="1"/>
  <c r="AK12" i="1"/>
  <c r="AE12" i="1" s="1"/>
  <c r="AL17" i="1"/>
  <c r="AK24" i="1"/>
  <c r="AK6" i="1"/>
  <c r="AD6" i="1" s="1"/>
  <c r="AK9" i="1"/>
  <c r="AF9" i="1" s="1"/>
  <c r="P2" i="1"/>
  <c r="AJ17" i="1"/>
  <c r="AL18" i="1"/>
  <c r="AJ20" i="1"/>
  <c r="AJ21" i="1"/>
  <c r="AL23" i="1"/>
  <c r="AJ30" i="1"/>
  <c r="AL31" i="1"/>
  <c r="AK32" i="1"/>
  <c r="AJ36" i="1"/>
  <c r="AJ16" i="1"/>
  <c r="AA16" i="1" s="1"/>
  <c r="Q3" i="1"/>
  <c r="Q9" i="1" s="1"/>
  <c r="AJ25" i="1"/>
  <c r="AA25" i="1" s="1"/>
  <c r="AJ26" i="1"/>
  <c r="AK23" i="1"/>
  <c r="T3" i="1"/>
  <c r="AJ5" i="1"/>
  <c r="AL6" i="1"/>
  <c r="AL21" i="1"/>
  <c r="AJ22" i="1"/>
  <c r="AL27" i="1"/>
  <c r="AJ33" i="1"/>
  <c r="AJ34" i="1"/>
  <c r="AK21" i="1"/>
  <c r="AJ14" i="1"/>
  <c r="AL35" i="1"/>
  <c r="AL3" i="1"/>
  <c r="AJ7" i="1"/>
  <c r="AB7" i="1" s="1"/>
  <c r="AL13" i="1"/>
  <c r="AL16" i="1"/>
  <c r="AK20" i="1"/>
  <c r="AL25" i="1"/>
  <c r="AL26" i="1"/>
  <c r="AL34" i="1"/>
  <c r="AK28" i="1"/>
  <c r="AK36" i="1"/>
  <c r="AJ9" i="1"/>
  <c r="AL11" i="1"/>
  <c r="AK16" i="1"/>
  <c r="AL33" i="1"/>
  <c r="AL37" i="1"/>
  <c r="P8" i="1"/>
  <c r="AA3" i="1"/>
  <c r="P5" i="1"/>
  <c r="AA14" i="1" s="1"/>
  <c r="AA9" i="1"/>
  <c r="AH9" i="1"/>
  <c r="AG9" i="1"/>
  <c r="AL15" i="1"/>
  <c r="AK15" i="1"/>
  <c r="AJ15" i="1"/>
  <c r="AF6" i="1"/>
  <c r="Q6" i="1"/>
  <c r="AE17" i="1" s="1"/>
  <c r="AJ18" i="1"/>
  <c r="AK18" i="1"/>
  <c r="AB6" i="1"/>
  <c r="AA6" i="1"/>
  <c r="P3" i="1"/>
  <c r="AD7" i="1" s="1"/>
  <c r="AJ10" i="1"/>
  <c r="AA22" i="1"/>
  <c r="AG7" i="1"/>
  <c r="AI9" i="1"/>
  <c r="AF7" i="1"/>
  <c r="AE7" i="1"/>
  <c r="AA7" i="1"/>
  <c r="AK10" i="1"/>
  <c r="AJ11" i="1"/>
  <c r="Q4" i="1"/>
  <c r="AH7" i="1" s="1"/>
  <c r="AL30" i="1"/>
  <c r="AA20" i="1"/>
  <c r="AB5" i="1"/>
  <c r="AC3" i="1"/>
  <c r="AB3" i="1"/>
  <c r="AH5" i="1"/>
  <c r="AE6" i="1"/>
  <c r="AB9" i="1"/>
  <c r="R2" i="1"/>
  <c r="P4" i="1"/>
  <c r="AG3" i="1" s="1"/>
  <c r="R4" i="1"/>
  <c r="AI3" i="1" s="1"/>
  <c r="B43" i="3"/>
  <c r="C39" i="3"/>
  <c r="C44" i="3" s="1"/>
  <c r="C42" i="3"/>
  <c r="Q8" i="1"/>
  <c r="AB22" i="1" s="1"/>
  <c r="Q5" i="1"/>
  <c r="AB16" i="1" s="1"/>
  <c r="AD9" i="1"/>
  <c r="AA5" i="1"/>
  <c r="AL10" i="1"/>
  <c r="AE16" i="1"/>
  <c r="R3" i="1"/>
  <c r="D39" i="3"/>
  <c r="D43" i="3" s="1"/>
  <c r="D42" i="3"/>
  <c r="B42" i="3"/>
  <c r="T2" i="1"/>
  <c r="AJ2" i="1" s="1"/>
  <c r="T4" i="1"/>
  <c r="AK4" i="1" s="1"/>
  <c r="T8" i="1"/>
  <c r="AK8" i="1" s="1"/>
  <c r="AK11" i="1"/>
  <c r="AJ12" i="1"/>
  <c r="AK22" i="1"/>
  <c r="AL24" i="1"/>
  <c r="AL28" i="1"/>
  <c r="AL32" i="1"/>
  <c r="AL36" i="1"/>
  <c r="AK3" i="1"/>
  <c r="AK5" i="1"/>
  <c r="AK14" i="1"/>
  <c r="AJ19" i="1"/>
  <c r="AK26" i="1"/>
  <c r="AK30" i="1"/>
  <c r="AE13" i="1"/>
  <c r="AK19" i="1"/>
  <c r="AJ23" i="1"/>
  <c r="AJ27" i="1"/>
  <c r="AJ31" i="1"/>
  <c r="AJ35" i="1"/>
  <c r="B39" i="3"/>
  <c r="B44" i="3" s="1"/>
  <c r="AK27" i="1"/>
  <c r="AK31" i="1"/>
  <c r="AK35" i="1"/>
  <c r="AE24" i="1" l="1"/>
  <c r="AE25" i="1"/>
  <c r="AE23" i="1"/>
  <c r="AE20" i="1"/>
  <c r="AE28" i="1"/>
  <c r="AE9" i="1"/>
  <c r="AL4" i="1"/>
  <c r="AJ8" i="1"/>
  <c r="AA8" i="1" s="1"/>
  <c r="AA17" i="1"/>
  <c r="AA21" i="1"/>
  <c r="AA24" i="1"/>
  <c r="AB17" i="1"/>
  <c r="AJ4" i="1"/>
  <c r="AB13" i="1"/>
  <c r="AL2" i="1"/>
  <c r="AA13" i="1"/>
  <c r="AF8" i="1"/>
  <c r="AD8" i="1"/>
  <c r="AE8" i="1"/>
  <c r="AF4" i="1"/>
  <c r="AD4" i="1"/>
  <c r="AE4" i="1"/>
  <c r="AC2" i="1"/>
  <c r="AB2" i="1"/>
  <c r="AB23" i="1"/>
  <c r="AA23" i="1"/>
  <c r="AK2" i="1"/>
  <c r="AB28" i="1"/>
  <c r="AE22" i="1"/>
  <c r="AB20" i="1"/>
  <c r="AB11" i="1"/>
  <c r="AA11" i="1"/>
  <c r="AB21" i="1"/>
  <c r="AF10" i="1"/>
  <c r="AD10" i="1"/>
  <c r="AE10" i="1"/>
  <c r="AB26" i="1"/>
  <c r="R5" i="1"/>
  <c r="AC12" i="1" s="1"/>
  <c r="R8" i="1"/>
  <c r="AB24" i="1"/>
  <c r="AI10" i="1"/>
  <c r="AH10" i="1"/>
  <c r="AG10" i="1"/>
  <c r="AE19" i="1"/>
  <c r="AL8" i="1"/>
  <c r="AF5" i="1"/>
  <c r="AE5" i="1"/>
  <c r="AD5" i="1"/>
  <c r="R6" i="1"/>
  <c r="AF18" i="1" s="1"/>
  <c r="R9" i="1"/>
  <c r="AF27" i="1" s="1"/>
  <c r="AC9" i="1"/>
  <c r="AB14" i="1"/>
  <c r="AG6" i="1"/>
  <c r="AC6" i="1"/>
  <c r="AE18" i="1"/>
  <c r="AB25" i="1"/>
  <c r="AC15" i="1"/>
  <c r="AB15" i="1"/>
  <c r="AA15" i="1"/>
  <c r="D44" i="3"/>
  <c r="AI2" i="1"/>
  <c r="AH2" i="1"/>
  <c r="AG2" i="1"/>
  <c r="AA19" i="1"/>
  <c r="AB19" i="1"/>
  <c r="AA12" i="1"/>
  <c r="AB12" i="1"/>
  <c r="AF14" i="1"/>
  <c r="AE14" i="1"/>
  <c r="AE11" i="1"/>
  <c r="AF11" i="1"/>
  <c r="C43" i="3"/>
  <c r="AE27" i="1"/>
  <c r="AF3" i="1"/>
  <c r="AE3" i="1"/>
  <c r="AD3" i="1"/>
  <c r="AI28" i="1"/>
  <c r="AI7" i="1"/>
  <c r="Q7" i="1"/>
  <c r="AH15" i="1" s="1"/>
  <c r="Q10" i="1"/>
  <c r="AH28" i="1" s="1"/>
  <c r="AH6" i="1"/>
  <c r="AC7" i="1"/>
  <c r="AC10" i="1"/>
  <c r="AB10" i="1"/>
  <c r="AA10" i="1"/>
  <c r="AH3" i="1"/>
  <c r="AB18" i="1"/>
  <c r="AA18" i="1"/>
  <c r="AF15" i="1"/>
  <c r="AE15" i="1"/>
  <c r="AB8" i="1"/>
  <c r="AC8" i="1"/>
  <c r="AI24" i="1"/>
  <c r="R10" i="1"/>
  <c r="R7" i="1"/>
  <c r="AI15" i="1" s="1"/>
  <c r="AI5" i="1"/>
  <c r="AI6" i="1"/>
  <c r="P6" i="1"/>
  <c r="AD14" i="1" s="1"/>
  <c r="P9" i="1"/>
  <c r="AD22" i="1" s="1"/>
  <c r="AI4" i="1"/>
  <c r="AH4" i="1"/>
  <c r="AG4" i="1"/>
  <c r="AC5" i="1"/>
  <c r="AB4" i="1"/>
  <c r="AA4" i="1"/>
  <c r="AC4" i="1"/>
  <c r="AC27" i="1"/>
  <c r="AB27" i="1"/>
  <c r="AA27" i="1"/>
  <c r="AF26" i="1"/>
  <c r="AE26" i="1"/>
  <c r="P10" i="1"/>
  <c r="AG28" i="1" s="1"/>
  <c r="P7" i="1"/>
  <c r="AG5" i="1"/>
  <c r="AE21" i="1"/>
  <c r="AC19" i="1" l="1"/>
  <c r="AF22" i="1"/>
  <c r="AF19" i="1"/>
  <c r="AC11" i="1"/>
  <c r="AC18" i="1"/>
  <c r="AG24" i="1"/>
  <c r="AH24" i="1"/>
  <c r="AD15" i="1"/>
  <c r="AD27" i="1"/>
  <c r="AI8" i="1"/>
  <c r="AH8" i="1"/>
  <c r="AG8" i="1"/>
  <c r="AF2" i="1"/>
  <c r="AD2" i="1"/>
  <c r="AE2" i="1"/>
  <c r="AD11" i="1"/>
  <c r="AD28" i="1"/>
  <c r="AD24" i="1"/>
  <c r="AD20" i="1"/>
  <c r="AD21" i="1"/>
  <c r="AD23" i="1"/>
  <c r="AD25" i="1"/>
  <c r="AG13" i="1"/>
  <c r="AG19" i="1"/>
  <c r="AG16" i="1"/>
  <c r="AG14" i="1"/>
  <c r="AG17" i="1"/>
  <c r="AG11" i="1"/>
  <c r="AG12" i="1"/>
  <c r="AG18" i="1"/>
  <c r="AG26" i="1"/>
  <c r="AG25" i="1"/>
  <c r="AG22" i="1"/>
  <c r="AG23" i="1"/>
  <c r="AG20" i="1"/>
  <c r="AG21" i="1"/>
  <c r="AG27" i="1"/>
  <c r="AI18" i="1"/>
  <c r="AI19" i="1"/>
  <c r="AI16" i="1"/>
  <c r="AI12" i="1"/>
  <c r="AI17" i="1"/>
  <c r="AI11" i="1"/>
  <c r="AI14" i="1"/>
  <c r="AI13" i="1"/>
  <c r="AH19" i="1"/>
  <c r="AH17" i="1"/>
  <c r="AH16" i="1"/>
  <c r="AH12" i="1"/>
  <c r="AH11" i="1"/>
  <c r="AH14" i="1"/>
  <c r="AH18" i="1"/>
  <c r="AH13" i="1"/>
  <c r="AF20" i="1"/>
  <c r="AF24" i="1"/>
  <c r="AF25" i="1"/>
  <c r="AF23" i="1"/>
  <c r="AF28" i="1"/>
  <c r="AF21" i="1"/>
  <c r="AC25" i="1"/>
  <c r="AC20" i="1"/>
  <c r="AC24" i="1"/>
  <c r="AC26" i="1"/>
  <c r="AC22" i="1"/>
  <c r="AC21" i="1"/>
  <c r="AC28" i="1"/>
  <c r="AC23" i="1"/>
  <c r="AD16" i="1"/>
  <c r="AD17" i="1"/>
  <c r="AD13" i="1"/>
  <c r="AD12" i="1"/>
  <c r="AH23" i="1"/>
  <c r="AH21" i="1"/>
  <c r="AH22" i="1"/>
  <c r="AH25" i="1"/>
  <c r="AH20" i="1"/>
  <c r="AH27" i="1"/>
  <c r="AH26" i="1"/>
  <c r="AD26" i="1"/>
  <c r="AG15" i="1"/>
  <c r="AI21" i="1"/>
  <c r="AI22" i="1"/>
  <c r="AI20" i="1"/>
  <c r="AI25" i="1"/>
  <c r="AI26" i="1"/>
  <c r="AI27" i="1"/>
  <c r="AI23" i="1"/>
  <c r="AD18" i="1"/>
  <c r="AF13" i="1"/>
  <c r="AF16" i="1"/>
  <c r="AF17" i="1"/>
  <c r="AF12" i="1"/>
  <c r="AD19" i="1"/>
  <c r="AC16" i="1"/>
  <c r="AC17" i="1"/>
  <c r="AC14" i="1"/>
  <c r="AC13" i="1"/>
</calcChain>
</file>

<file path=xl/sharedStrings.xml><?xml version="1.0" encoding="utf-8"?>
<sst xmlns="http://schemas.openxmlformats.org/spreadsheetml/2006/main" count="263" uniqueCount="74">
  <si>
    <t>y,fv</t>
  </si>
  <si>
    <t>Activity</t>
  </si>
  <si>
    <t>W,O,S,H</t>
  </si>
  <si>
    <t>15 to 19 years</t>
  </si>
  <si>
    <t>20 to 24 years</t>
  </si>
  <si>
    <t>25 to 34 years</t>
  </si>
  <si>
    <t>35 to 44 years</t>
  </si>
  <si>
    <t>45 to 54 years</t>
  </si>
  <si>
    <t>55 to 64 years</t>
  </si>
  <si>
    <t>65 to 74 years</t>
  </si>
  <si>
    <t>75 years and over</t>
  </si>
  <si>
    <t>y</t>
  </si>
  <si>
    <t>Personal care, including sleep</t>
  </si>
  <si>
    <t>m</t>
  </si>
  <si>
    <t>o</t>
  </si>
  <si>
    <t>Pre-epi. TW,TO,TS,TH</t>
  </si>
  <si>
    <t>Bayes, PW,PO,PS,PH</t>
  </si>
  <si>
    <t>x,fv | x</t>
  </si>
  <si>
    <t>x,pv | x</t>
  </si>
  <si>
    <t>x,nv | x</t>
  </si>
  <si>
    <t>epi TW,TO,TS,TH</t>
  </si>
  <si>
    <t>pre-epi Wxy,Oxy,Sxy,Hxy</t>
  </si>
  <si>
    <t>pre-epi Wxm,…</t>
  </si>
  <si>
    <t>pre-epi Wxo,….</t>
  </si>
  <si>
    <t>pre-epi TW,TO,TS,TH</t>
  </si>
  <si>
    <t>epi W,O,S,H</t>
  </si>
  <si>
    <t>y,pv</t>
  </si>
  <si>
    <t>y,nv</t>
  </si>
  <si>
    <t>Eating and drinking</t>
  </si>
  <si>
    <t>m,fv</t>
  </si>
  <si>
    <t>m,pv</t>
  </si>
  <si>
    <t>m,nv</t>
  </si>
  <si>
    <t>o.fv</t>
  </si>
  <si>
    <t>o,pv</t>
  </si>
  <si>
    <t>o,nv</t>
  </si>
  <si>
    <t>y,total</t>
  </si>
  <si>
    <t>m,total</t>
  </si>
  <si>
    <t>o,total</t>
  </si>
  <si>
    <t>Household activities</t>
  </si>
  <si>
    <t>Purchasing goods and services</t>
  </si>
  <si>
    <t>Caring for and helping household members</t>
  </si>
  <si>
    <t>Caring for and helping nonhousehold members</t>
  </si>
  <si>
    <t>Working and work-related activities</t>
  </si>
  <si>
    <t>Educational activities</t>
  </si>
  <si>
    <t>(1)-</t>
  </si>
  <si>
    <t>Organizational, civic, and religious activities</t>
  </si>
  <si>
    <t>Leisure and sports</t>
  </si>
  <si>
    <t>Telephone calls, mail, and e-mail</t>
  </si>
  <si>
    <t>Other activities, not elsewhere classified</t>
  </si>
  <si>
    <t>Y</t>
  </si>
  <si>
    <t>M</t>
  </si>
  <si>
    <t>O</t>
  </si>
  <si>
    <t>OBS: Taking these averages is not really correct, as we should weight it by the total number of people in each bracket.</t>
  </si>
  <si>
    <t>Work</t>
  </si>
  <si>
    <t>Household</t>
  </si>
  <si>
    <t>Other</t>
  </si>
  <si>
    <t>School</t>
  </si>
  <si>
    <t>Total</t>
  </si>
  <si>
    <t>fv</t>
  </si>
  <si>
    <t>pv</t>
  </si>
  <si>
    <t>nv</t>
  </si>
  <si>
    <t>Fraction for each Activity</t>
  </si>
  <si>
    <t>Assumptions</t>
  </si>
  <si>
    <t>fv spends TW+TH at home</t>
  </si>
  <si>
    <t>pv spends 0.5TW + TH at home and 0.5 TW at work</t>
  </si>
  <si>
    <t>fv spends the same time at work than before pandemic</t>
  </si>
  <si>
    <t>epi TnH</t>
  </si>
  <si>
    <t>Epidemic</t>
  </si>
  <si>
    <t>W, hrs</t>
  </si>
  <si>
    <t>H, hrs</t>
  </si>
  <si>
    <t>O, hrs</t>
  </si>
  <si>
    <t>S, hrs</t>
  </si>
  <si>
    <t>Age dist</t>
  </si>
  <si>
    <t>Work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</si>
</sst>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rgb="FF000000"/>
      <name val="Tahoma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333333"/>
      <name val="Tahoma"/>
      <family val="2"/>
    </font>
    <font>
      <sz val="11"/>
      <color rgb="FF000000"/>
      <name val="Tahoma"/>
      <family val="2"/>
    </font>
    <font>
      <sz val="11"/>
      <name val="Arial"/>
      <family val="2"/>
    </font>
    <font>
      <u/>
      <sz val="7"/>
      <color rgb="FF000000"/>
      <name val="Tahoma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rgb="FFEEEEEE"/>
        <bgColor rgb="FFEEEEEE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BEAFF"/>
        <bgColor rgb="FFDBEAFF"/>
      </patternFill>
    </fill>
    <fill>
      <patternFill patternType="solid">
        <fgColor rgb="FFEEF4FF"/>
        <bgColor rgb="FFEEF4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1" xfId="0" applyFont="1" applyFill="1" applyBorder="1"/>
    <xf numFmtId="0" fontId="2" fillId="2" borderId="2" xfId="0" applyFont="1" applyFill="1" applyBorder="1" applyAlignment="1">
      <alignment horizontal="center"/>
    </xf>
    <xf numFmtId="0" fontId="4" fillId="0" borderId="0" xfId="0" applyFont="1" applyAlignment="1"/>
    <xf numFmtId="0" fontId="3" fillId="4" borderId="1" xfId="0" applyFont="1" applyFill="1" applyBorder="1"/>
    <xf numFmtId="0" fontId="5" fillId="5" borderId="0" xfId="0" applyFont="1" applyFill="1" applyAlignment="1"/>
    <xf numFmtId="0" fontId="3" fillId="6" borderId="1" xfId="0" applyFont="1" applyFill="1" applyBorder="1"/>
    <xf numFmtId="0" fontId="6" fillId="7" borderId="0" xfId="0" applyFont="1" applyFill="1" applyAlignment="1">
      <alignment horizontal="right"/>
    </xf>
    <xf numFmtId="0" fontId="3" fillId="8" borderId="1" xfId="0" applyFont="1" applyFill="1" applyBorder="1"/>
    <xf numFmtId="0" fontId="5" fillId="9" borderId="0" xfId="0" applyFont="1" applyFill="1" applyAlignment="1"/>
    <xf numFmtId="0" fontId="7" fillId="0" borderId="0" xfId="0" applyFont="1" applyAlignment="1"/>
    <xf numFmtId="0" fontId="6" fillId="10" borderId="0" xfId="0" applyFont="1" applyFill="1" applyAlignment="1">
      <alignment horizontal="right"/>
    </xf>
    <xf numFmtId="0" fontId="8" fillId="10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9" fillId="0" borderId="2" xfId="0" applyFont="1" applyBorder="1" applyAlignment="1"/>
    <xf numFmtId="0" fontId="4" fillId="0" borderId="2" xfId="0" applyFont="1" applyBorder="1" applyAlignment="1"/>
    <xf numFmtId="0" fontId="10" fillId="2" borderId="0" xfId="0" applyFont="1" applyFill="1" applyAlignment="1">
      <alignment horizontal="center"/>
    </xf>
    <xf numFmtId="0" fontId="11" fillId="0" borderId="0" xfId="0" applyFont="1" applyAlignme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charts/american-time-use/activity-by-ag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tabSelected="1" topLeftCell="O1" workbookViewId="0">
      <selection activeCell="AE42" sqref="AE42"/>
    </sheetView>
  </sheetViews>
  <sheetFormatPr baseColWidth="10" defaultColWidth="12.6640625" defaultRowHeight="15" customHeight="1" x14ac:dyDescent="0.15"/>
  <cols>
    <col min="1" max="4" width="7.6640625" customWidth="1"/>
    <col min="5" max="5" width="17.1640625" customWidth="1"/>
    <col min="6" max="9" width="7.6640625" customWidth="1"/>
    <col min="10" max="10" width="14.33203125" customWidth="1"/>
    <col min="11" max="11" width="17.6640625" customWidth="1"/>
    <col min="12" max="12" width="12.1640625" customWidth="1"/>
    <col min="13" max="13" width="19.83203125" customWidth="1"/>
    <col min="14" max="14" width="16.5" customWidth="1"/>
    <col min="15" max="15" width="17.1640625" customWidth="1"/>
    <col min="16" max="16" width="13.1640625" customWidth="1"/>
    <col min="17" max="17" width="13.6640625" customWidth="1"/>
    <col min="18" max="18" width="12.1640625" customWidth="1"/>
    <col min="19" max="19" width="8.5" customWidth="1"/>
    <col min="20" max="20" width="12.83203125" customWidth="1"/>
    <col min="21" max="21" width="19.33203125" customWidth="1"/>
    <col min="22" max="22" width="14.6640625" customWidth="1"/>
    <col min="23" max="23" width="13.6640625" customWidth="1"/>
    <col min="24" max="24" width="15.6640625" customWidth="1"/>
    <col min="25" max="25" width="7.6640625" customWidth="1"/>
    <col min="26" max="26" width="11.1640625" customWidth="1"/>
    <col min="27" max="35" width="7.6640625" customWidth="1"/>
    <col min="36" max="38" width="7.6640625" hidden="1" customWidth="1"/>
  </cols>
  <sheetData>
    <row r="1" spans="1:38" ht="14.25" customHeight="1" x14ac:dyDescent="0.2">
      <c r="A1" s="1" t="s">
        <v>0</v>
      </c>
      <c r="J1" s="3" t="s">
        <v>2</v>
      </c>
      <c r="K1" s="6" t="s">
        <v>11</v>
      </c>
      <c r="L1" s="6" t="s">
        <v>13</v>
      </c>
      <c r="M1" s="6" t="s">
        <v>14</v>
      </c>
      <c r="N1" s="6" t="s">
        <v>15</v>
      </c>
      <c r="O1" s="1" t="s">
        <v>16</v>
      </c>
      <c r="P1" s="8" t="s">
        <v>17</v>
      </c>
      <c r="Q1" s="8" t="s">
        <v>18</v>
      </c>
      <c r="R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8"/>
      <c r="Z1" s="1" t="s">
        <v>25</v>
      </c>
      <c r="AA1" s="10" t="s">
        <v>0</v>
      </c>
      <c r="AB1" s="10" t="s">
        <v>26</v>
      </c>
      <c r="AC1" s="10" t="s">
        <v>27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8" t="s">
        <v>35</v>
      </c>
      <c r="AK1" s="8" t="s">
        <v>36</v>
      </c>
      <c r="AL1" s="8" t="s">
        <v>37</v>
      </c>
    </row>
    <row r="2" spans="1:38" ht="14.25" customHeight="1" x14ac:dyDescent="0.2">
      <c r="A2" s="1" t="s">
        <v>26</v>
      </c>
      <c r="J2" s="1" t="s">
        <v>11</v>
      </c>
      <c r="K2" s="1">
        <v>8</v>
      </c>
      <c r="L2" s="1">
        <v>8</v>
      </c>
      <c r="M2" s="1">
        <v>8</v>
      </c>
      <c r="N2" s="12">
        <v>1.22</v>
      </c>
      <c r="O2" s="1" t="s">
        <v>11</v>
      </c>
      <c r="P2" s="1">
        <f>M16*M21/SUMPRODUCT(M16:O16,M21:O21)</f>
        <v>0.37970237545059615</v>
      </c>
      <c r="Q2" s="1">
        <f t="shared" ref="Q2:Q4" si="0">N16*N21/SUM(M16*M21,N16*N21,O16*O21)</f>
        <v>0.30169146871245034</v>
      </c>
      <c r="R2" s="1">
        <f t="shared" ref="R2:R4" si="1">O16*O21/SUM(M16*M21,N16*N21,O16*O21)</f>
        <v>0.31860615583695356</v>
      </c>
      <c r="S2" s="1" t="s">
        <v>0</v>
      </c>
      <c r="T2" s="1">
        <f t="shared" ref="T2:T37" si="2">K16</f>
        <v>0</v>
      </c>
      <c r="U2" s="1">
        <f t="shared" ref="U2:U37" si="3">INDEX($K$2:$K$13,ROUNDUP(ROWS(U$2:U2)/3,0))</f>
        <v>8</v>
      </c>
      <c r="V2" s="1">
        <f t="shared" ref="V2:V37" si="4">INDEX($L$2:$L$13,ROUNDUP(ROWS(U$2:U2)/3,0))</f>
        <v>8</v>
      </c>
      <c r="W2" s="1">
        <f t="shared" ref="W2:W37" si="5">INDEX($M$2:$M$13,ROUNDUP(ROWS(U$2:U2)/3,0))</f>
        <v>8</v>
      </c>
      <c r="X2" s="1">
        <f t="shared" ref="X2:X37" si="6">INDEX($N$2:$N$13,ROUNDUP(ROWS(U$2:U2)/3,0))</f>
        <v>1.22</v>
      </c>
      <c r="Z2" s="1" t="s">
        <v>0</v>
      </c>
      <c r="AA2" s="1">
        <f>AJ2*INDEX($P$2:$P$13,ROUNDUP(ROWS(U$2:U2)/9,0)*3-2)</f>
        <v>0</v>
      </c>
      <c r="AB2" s="1">
        <f t="shared" ref="AB2:AB28" si="7">AJ2*INDEX($Q$2:$Q$13,ROUNDUP(ROWS(U$2:U2)/9,0)*3-2)</f>
        <v>0</v>
      </c>
      <c r="AC2" s="1">
        <f t="shared" ref="AC2:AC28" si="8">AJ2*INDEX($R$2:$R$13,ROUNDUP(ROWS(U$2:U2)/9,0)*3-2)</f>
        <v>0</v>
      </c>
      <c r="AD2" s="1">
        <f t="shared" ref="AD2:AD28" si="9">AK2*INDEX($P$2:$P$13,ROUNDUP(ROWS(U$2:U2)/9,0)*3-1)</f>
        <v>0</v>
      </c>
      <c r="AE2" s="1">
        <f t="shared" ref="AE2:AE28" si="10">AK2*INDEX($Q$2:$Q$13,ROUNDUP(ROWS(U$2:U2)/9,0)*3-1)</f>
        <v>0</v>
      </c>
      <c r="AF2" s="1">
        <f t="shared" ref="AF2:AF28" si="11">AK2*INDEX($R$2:$R$13,ROUNDUP(ROWS(U$2:U2)/9,0)*3-1)</f>
        <v>0</v>
      </c>
      <c r="AG2" s="1">
        <f t="shared" ref="AG2:AG28" si="12">AL2*INDEX($P$2:$P$13,ROUNDUP(ROWS(U$2:U2)/9,0)*3-0)</f>
        <v>0</v>
      </c>
      <c r="AH2" s="1">
        <f t="shared" ref="AH2:AH28" si="13">AL2*INDEX($Q$2:$Q$13,ROUNDUP(ROWS(U$2:U2)/9,0)*3-0)</f>
        <v>0</v>
      </c>
      <c r="AI2" s="1">
        <f t="shared" ref="AI2:AI28" si="14">AL2*INDEX($R$2:$R$13,ROUNDUP(ROWS(U$2:U2)/9,0)*3-0)</f>
        <v>0</v>
      </c>
      <c r="AJ2" s="1">
        <f t="shared" ref="AJ2:AJ36" si="15">X2/U2*T2</f>
        <v>0</v>
      </c>
      <c r="AK2" s="1">
        <f t="shared" ref="AK2:AK37" si="16">X2/V2*T2</f>
        <v>0</v>
      </c>
      <c r="AL2" s="1">
        <f t="shared" ref="AL2:AL37" si="17">X2/W2*T2</f>
        <v>0</v>
      </c>
    </row>
    <row r="3" spans="1:38" ht="14.25" customHeight="1" x14ac:dyDescent="0.2">
      <c r="A3" s="1" t="s">
        <v>27</v>
      </c>
      <c r="J3" s="1" t="s">
        <v>13</v>
      </c>
      <c r="K3" s="1">
        <v>7</v>
      </c>
      <c r="L3" s="1">
        <v>8</v>
      </c>
      <c r="M3" s="1">
        <v>8</v>
      </c>
      <c r="N3" s="12">
        <v>4.4660000000000002</v>
      </c>
      <c r="O3" s="1" t="s">
        <v>13</v>
      </c>
      <c r="P3" s="1">
        <f t="shared" ref="P3:P4" si="18">M17*M22/SUM(M17*M22,N17*N22,O17*O22)</f>
        <v>0.22129097592498306</v>
      </c>
      <c r="Q3" s="1">
        <f t="shared" si="0"/>
        <v>0.34562727644027685</v>
      </c>
      <c r="R3" s="1">
        <f t="shared" si="1"/>
        <v>0.43308174763474011</v>
      </c>
      <c r="S3" s="1" t="s">
        <v>26</v>
      </c>
      <c r="T3" s="1">
        <f t="shared" si="2"/>
        <v>0.61</v>
      </c>
      <c r="U3" s="1">
        <f t="shared" si="3"/>
        <v>8</v>
      </c>
      <c r="V3" s="1">
        <f t="shared" si="4"/>
        <v>8</v>
      </c>
      <c r="W3" s="1">
        <f t="shared" si="5"/>
        <v>8</v>
      </c>
      <c r="X3" s="1">
        <f t="shared" si="6"/>
        <v>1.22</v>
      </c>
      <c r="Z3" s="1" t="s">
        <v>26</v>
      </c>
      <c r="AA3" s="1">
        <f t="shared" ref="AA3:AA27" si="19">AJ3*INDEX($P$2:$P$13,ROUNDUP(ROWS(U$2:U3)/9,0)*3-2)</f>
        <v>3.5321813476291708E-2</v>
      </c>
      <c r="AB3" s="1">
        <f t="shared" si="7"/>
        <v>2.8064848876975693E-2</v>
      </c>
      <c r="AC3" s="1">
        <f t="shared" si="8"/>
        <v>2.9638337646732606E-2</v>
      </c>
      <c r="AD3" s="1">
        <f t="shared" si="9"/>
        <v>2.058559303542155E-2</v>
      </c>
      <c r="AE3" s="1">
        <f t="shared" si="10"/>
        <v>3.2151977390856755E-2</v>
      </c>
      <c r="AF3" s="1">
        <f t="shared" si="11"/>
        <v>4.0287429573721695E-2</v>
      </c>
      <c r="AG3" s="1">
        <f t="shared" si="12"/>
        <v>1.775748373101952E-2</v>
      </c>
      <c r="AH3" s="1">
        <f t="shared" si="13"/>
        <v>3.6927494577006503E-2</v>
      </c>
      <c r="AI3" s="1">
        <f t="shared" si="14"/>
        <v>3.8340021691973966E-2</v>
      </c>
      <c r="AJ3" s="1">
        <f>X3/U3*T3</f>
        <v>9.3024999999999997E-2</v>
      </c>
      <c r="AK3" s="1">
        <f t="shared" si="16"/>
        <v>9.3024999999999997E-2</v>
      </c>
      <c r="AL3" s="1">
        <f t="shared" si="17"/>
        <v>9.3024999999999997E-2</v>
      </c>
    </row>
    <row r="4" spans="1:38" ht="14.25" customHeight="1" x14ac:dyDescent="0.2">
      <c r="A4" s="1" t="s">
        <v>29</v>
      </c>
      <c r="J4" s="1" t="s">
        <v>14</v>
      </c>
      <c r="K4" s="1">
        <v>6</v>
      </c>
      <c r="L4" s="1">
        <v>8</v>
      </c>
      <c r="M4" s="1">
        <v>8</v>
      </c>
      <c r="N4" s="12">
        <v>0.77</v>
      </c>
      <c r="O4" s="1" t="s">
        <v>14</v>
      </c>
      <c r="P4" s="1">
        <f t="shared" si="18"/>
        <v>0.19088937093275488</v>
      </c>
      <c r="Q4" s="1">
        <f t="shared" si="0"/>
        <v>0.39696312364425163</v>
      </c>
      <c r="R4" s="1">
        <f t="shared" si="1"/>
        <v>0.4121475054229935</v>
      </c>
      <c r="S4" s="1" t="s">
        <v>27</v>
      </c>
      <c r="T4" s="1">
        <f t="shared" si="2"/>
        <v>1.22</v>
      </c>
      <c r="U4" s="1">
        <f t="shared" si="3"/>
        <v>8</v>
      </c>
      <c r="V4" s="1">
        <f t="shared" si="4"/>
        <v>8</v>
      </c>
      <c r="W4" s="1">
        <f t="shared" si="5"/>
        <v>8</v>
      </c>
      <c r="X4" s="1">
        <f t="shared" si="6"/>
        <v>1.22</v>
      </c>
      <c r="Z4" s="1" t="s">
        <v>27</v>
      </c>
      <c r="AA4" s="1">
        <f t="shared" si="19"/>
        <v>7.0643626952583416E-2</v>
      </c>
      <c r="AB4" s="1">
        <f t="shared" si="7"/>
        <v>5.6129697753951387E-2</v>
      </c>
      <c r="AC4" s="1">
        <f t="shared" si="8"/>
        <v>5.9276675293465211E-2</v>
      </c>
      <c r="AD4" s="1">
        <f t="shared" si="9"/>
        <v>4.1171186070843101E-2</v>
      </c>
      <c r="AE4" s="1">
        <f t="shared" si="10"/>
        <v>6.430395478171351E-2</v>
      </c>
      <c r="AF4" s="1">
        <f t="shared" si="11"/>
        <v>8.057485914744339E-2</v>
      </c>
      <c r="AG4" s="1">
        <f t="shared" si="12"/>
        <v>3.551496746203904E-2</v>
      </c>
      <c r="AH4" s="1">
        <f t="shared" si="13"/>
        <v>7.3854989154013007E-2</v>
      </c>
      <c r="AI4" s="1">
        <f t="shared" si="14"/>
        <v>7.6680043383947932E-2</v>
      </c>
      <c r="AJ4" s="1">
        <f t="shared" si="15"/>
        <v>0.18604999999999999</v>
      </c>
      <c r="AK4" s="1">
        <f t="shared" si="16"/>
        <v>0.18604999999999999</v>
      </c>
      <c r="AL4" s="1">
        <f t="shared" si="17"/>
        <v>0.18604999999999999</v>
      </c>
    </row>
    <row r="5" spans="1:38" ht="14.25" customHeight="1" x14ac:dyDescent="0.2">
      <c r="A5" s="1" t="s">
        <v>30</v>
      </c>
      <c r="J5" s="1" t="s">
        <v>11</v>
      </c>
      <c r="K5" s="1">
        <v>9</v>
      </c>
      <c r="L5" s="1">
        <v>8</v>
      </c>
      <c r="M5" s="1">
        <v>8</v>
      </c>
      <c r="N5" s="12">
        <v>7.21</v>
      </c>
      <c r="O5" s="1" t="s">
        <v>11</v>
      </c>
      <c r="P5" s="1">
        <f t="shared" ref="P5:R5" si="20">P2</f>
        <v>0.37970237545059615</v>
      </c>
      <c r="Q5" s="1">
        <f t="shared" si="20"/>
        <v>0.30169146871245034</v>
      </c>
      <c r="R5" s="1">
        <f t="shared" si="20"/>
        <v>0.31860615583695356</v>
      </c>
      <c r="S5" s="1" t="s">
        <v>29</v>
      </c>
      <c r="T5" s="1">
        <f t="shared" si="2"/>
        <v>0</v>
      </c>
      <c r="U5" s="1">
        <f t="shared" si="3"/>
        <v>7</v>
      </c>
      <c r="V5" s="1">
        <f t="shared" si="4"/>
        <v>8</v>
      </c>
      <c r="W5" s="1">
        <f t="shared" si="5"/>
        <v>8</v>
      </c>
      <c r="X5" s="1">
        <f t="shared" si="6"/>
        <v>4.4660000000000002</v>
      </c>
      <c r="Z5" s="1" t="s">
        <v>29</v>
      </c>
      <c r="AA5" s="1">
        <f t="shared" si="19"/>
        <v>0</v>
      </c>
      <c r="AB5" s="1">
        <f t="shared" si="7"/>
        <v>0</v>
      </c>
      <c r="AC5" s="1">
        <f t="shared" si="8"/>
        <v>0</v>
      </c>
      <c r="AD5" s="1">
        <f t="shared" si="9"/>
        <v>0</v>
      </c>
      <c r="AE5" s="1">
        <f t="shared" si="10"/>
        <v>0</v>
      </c>
      <c r="AF5" s="1">
        <f t="shared" si="11"/>
        <v>0</v>
      </c>
      <c r="AG5" s="1">
        <f t="shared" si="12"/>
        <v>0</v>
      </c>
      <c r="AH5" s="1">
        <f t="shared" si="13"/>
        <v>0</v>
      </c>
      <c r="AI5" s="1">
        <f t="shared" si="14"/>
        <v>0</v>
      </c>
      <c r="AJ5" s="1">
        <f t="shared" si="15"/>
        <v>0</v>
      </c>
      <c r="AK5" s="1">
        <f t="shared" si="16"/>
        <v>0</v>
      </c>
      <c r="AL5" s="1">
        <f t="shared" si="17"/>
        <v>0</v>
      </c>
    </row>
    <row r="6" spans="1:38" ht="14.25" customHeight="1" x14ac:dyDescent="0.2">
      <c r="A6" s="1" t="s">
        <v>31</v>
      </c>
      <c r="J6" s="1" t="s">
        <v>13</v>
      </c>
      <c r="K6" s="1">
        <v>8</v>
      </c>
      <c r="L6" s="1">
        <v>8</v>
      </c>
      <c r="M6" s="1">
        <v>8</v>
      </c>
      <c r="N6" s="12">
        <v>6.16</v>
      </c>
      <c r="O6" s="1" t="s">
        <v>13</v>
      </c>
      <c r="P6" s="1">
        <f t="shared" ref="P6:R6" si="21">P3</f>
        <v>0.22129097592498306</v>
      </c>
      <c r="Q6" s="1">
        <f t="shared" si="21"/>
        <v>0.34562727644027685</v>
      </c>
      <c r="R6" s="1">
        <f t="shared" si="21"/>
        <v>0.43308174763474011</v>
      </c>
      <c r="S6" s="1" t="s">
        <v>30</v>
      </c>
      <c r="T6" s="1">
        <f t="shared" si="2"/>
        <v>2.2330000000000001</v>
      </c>
      <c r="U6" s="1">
        <f t="shared" si="3"/>
        <v>7</v>
      </c>
      <c r="V6" s="1">
        <f t="shared" si="4"/>
        <v>8</v>
      </c>
      <c r="W6" s="1">
        <f t="shared" si="5"/>
        <v>8</v>
      </c>
      <c r="X6" s="1">
        <f t="shared" si="6"/>
        <v>4.4660000000000002</v>
      </c>
      <c r="Z6" s="1" t="s">
        <v>30</v>
      </c>
      <c r="AA6" s="1">
        <f t="shared" si="19"/>
        <v>0.54094450799519367</v>
      </c>
      <c r="AB6" s="1">
        <f t="shared" si="7"/>
        <v>0.42980595766706725</v>
      </c>
      <c r="AC6" s="1">
        <f t="shared" si="8"/>
        <v>0.45390353433773928</v>
      </c>
      <c r="AD6" s="1">
        <f t="shared" si="9"/>
        <v>0.27585518976350198</v>
      </c>
      <c r="AE6" s="1">
        <f t="shared" si="10"/>
        <v>0.43084937165352793</v>
      </c>
      <c r="AF6" s="1">
        <f t="shared" si="11"/>
        <v>0.53986768858297018</v>
      </c>
      <c r="AG6" s="1">
        <f t="shared" si="12"/>
        <v>0.23795739262472884</v>
      </c>
      <c r="AH6" s="1">
        <f t="shared" si="13"/>
        <v>0.49484321420824295</v>
      </c>
      <c r="AI6" s="1">
        <f t="shared" si="14"/>
        <v>0.51377164316702828</v>
      </c>
      <c r="AJ6" s="1">
        <f t="shared" si="15"/>
        <v>1.4246540000000001</v>
      </c>
      <c r="AK6" s="1">
        <f t="shared" si="16"/>
        <v>1.24657225</v>
      </c>
      <c r="AL6" s="1">
        <f t="shared" si="17"/>
        <v>1.24657225</v>
      </c>
    </row>
    <row r="7" spans="1:38" ht="14.25" customHeight="1" x14ac:dyDescent="0.2">
      <c r="A7" s="1" t="s">
        <v>32</v>
      </c>
      <c r="J7" s="1" t="s">
        <v>14</v>
      </c>
      <c r="K7" s="1">
        <v>8</v>
      </c>
      <c r="L7" s="1">
        <v>8</v>
      </c>
      <c r="M7" s="1">
        <v>8</v>
      </c>
      <c r="N7" s="12">
        <v>9.65</v>
      </c>
      <c r="O7" s="1" t="s">
        <v>14</v>
      </c>
      <c r="P7" s="1">
        <f t="shared" ref="P7:R7" si="22">P4</f>
        <v>0.19088937093275488</v>
      </c>
      <c r="Q7" s="1">
        <f t="shared" si="22"/>
        <v>0.39696312364425163</v>
      </c>
      <c r="R7" s="1">
        <f t="shared" si="22"/>
        <v>0.4121475054229935</v>
      </c>
      <c r="S7" s="1" t="s">
        <v>31</v>
      </c>
      <c r="T7" s="1">
        <f t="shared" si="2"/>
        <v>4.4660000000000002</v>
      </c>
      <c r="U7" s="1">
        <f t="shared" si="3"/>
        <v>7</v>
      </c>
      <c r="V7" s="1">
        <f t="shared" si="4"/>
        <v>8</v>
      </c>
      <c r="W7" s="1">
        <f t="shared" si="5"/>
        <v>8</v>
      </c>
      <c r="X7" s="1">
        <f t="shared" si="6"/>
        <v>4.4660000000000002</v>
      </c>
      <c r="Z7" s="1" t="s">
        <v>31</v>
      </c>
      <c r="AA7" s="1">
        <f t="shared" si="19"/>
        <v>1.0818890159903873</v>
      </c>
      <c r="AB7" s="1">
        <f t="shared" si="7"/>
        <v>0.8596119153341345</v>
      </c>
      <c r="AC7" s="1">
        <f t="shared" si="8"/>
        <v>0.90780706867547856</v>
      </c>
      <c r="AD7" s="1">
        <f t="shared" si="9"/>
        <v>0.55171037952700397</v>
      </c>
      <c r="AE7" s="1">
        <f t="shared" si="10"/>
        <v>0.86169874330705587</v>
      </c>
      <c r="AF7" s="1">
        <f t="shared" si="11"/>
        <v>1.0797353771659404</v>
      </c>
      <c r="AG7" s="1">
        <f t="shared" si="12"/>
        <v>0.47591478524945768</v>
      </c>
      <c r="AH7" s="1">
        <f t="shared" si="13"/>
        <v>0.98968642841648591</v>
      </c>
      <c r="AI7" s="1">
        <f t="shared" si="14"/>
        <v>1.0275432863340566</v>
      </c>
      <c r="AJ7" s="1">
        <f t="shared" si="15"/>
        <v>2.8493080000000002</v>
      </c>
      <c r="AK7" s="1">
        <f t="shared" si="16"/>
        <v>2.4931445000000001</v>
      </c>
      <c r="AL7" s="1">
        <f t="shared" si="17"/>
        <v>2.4931445000000001</v>
      </c>
    </row>
    <row r="8" spans="1:38" ht="14.25" customHeight="1" x14ac:dyDescent="0.2">
      <c r="A8" s="1" t="s">
        <v>33</v>
      </c>
      <c r="J8" s="1" t="s">
        <v>11</v>
      </c>
      <c r="K8" s="1">
        <v>8</v>
      </c>
      <c r="L8" s="1">
        <v>8</v>
      </c>
      <c r="M8" s="1">
        <v>8</v>
      </c>
      <c r="N8" s="12">
        <v>3.06</v>
      </c>
      <c r="O8" s="1" t="s">
        <v>11</v>
      </c>
      <c r="P8" s="1">
        <f t="shared" ref="P8:R8" si="23">P2</f>
        <v>0.37970237545059615</v>
      </c>
      <c r="Q8" s="1">
        <f t="shared" si="23"/>
        <v>0.30169146871245034</v>
      </c>
      <c r="R8" s="1">
        <f t="shared" si="23"/>
        <v>0.31860615583695356</v>
      </c>
      <c r="S8" s="1" t="s">
        <v>32</v>
      </c>
      <c r="T8" s="1">
        <f t="shared" si="2"/>
        <v>0</v>
      </c>
      <c r="U8" s="1">
        <f t="shared" si="3"/>
        <v>6</v>
      </c>
      <c r="V8" s="1">
        <f t="shared" si="4"/>
        <v>8</v>
      </c>
      <c r="W8" s="1">
        <f t="shared" si="5"/>
        <v>8</v>
      </c>
      <c r="X8" s="1">
        <f t="shared" si="6"/>
        <v>0.77</v>
      </c>
      <c r="Z8" s="1" t="s">
        <v>32</v>
      </c>
      <c r="AA8" s="1">
        <f t="shared" si="19"/>
        <v>0</v>
      </c>
      <c r="AB8" s="1">
        <f t="shared" si="7"/>
        <v>0</v>
      </c>
      <c r="AC8" s="1">
        <f t="shared" si="8"/>
        <v>0</v>
      </c>
      <c r="AD8" s="1">
        <f t="shared" si="9"/>
        <v>0</v>
      </c>
      <c r="AE8" s="1">
        <f t="shared" si="10"/>
        <v>0</v>
      </c>
      <c r="AF8" s="1">
        <f t="shared" si="11"/>
        <v>0</v>
      </c>
      <c r="AG8" s="1">
        <f t="shared" si="12"/>
        <v>0</v>
      </c>
      <c r="AH8" s="1">
        <f t="shared" si="13"/>
        <v>0</v>
      </c>
      <c r="AI8" s="1">
        <f t="shared" si="14"/>
        <v>0</v>
      </c>
      <c r="AJ8" s="1">
        <f t="shared" si="15"/>
        <v>0</v>
      </c>
      <c r="AK8" s="1">
        <f t="shared" si="16"/>
        <v>0</v>
      </c>
      <c r="AL8" s="1">
        <f t="shared" si="17"/>
        <v>0</v>
      </c>
    </row>
    <row r="9" spans="1:38" ht="14.25" customHeight="1" x14ac:dyDescent="0.2">
      <c r="A9" s="1" t="s">
        <v>34</v>
      </c>
      <c r="J9" s="1" t="s">
        <v>13</v>
      </c>
      <c r="K9" s="1">
        <v>8</v>
      </c>
      <c r="L9" s="1">
        <v>8</v>
      </c>
      <c r="M9" s="1">
        <v>8</v>
      </c>
      <c r="N9" s="12">
        <v>0.432</v>
      </c>
      <c r="O9" s="1" t="s">
        <v>13</v>
      </c>
      <c r="P9" s="1">
        <f t="shared" ref="P9:R9" si="24">P3</f>
        <v>0.22129097592498306</v>
      </c>
      <c r="Q9" s="1">
        <f t="shared" si="24"/>
        <v>0.34562727644027685</v>
      </c>
      <c r="R9" s="1">
        <f t="shared" si="24"/>
        <v>0.43308174763474011</v>
      </c>
      <c r="S9" s="1" t="s">
        <v>33</v>
      </c>
      <c r="T9" s="1">
        <f t="shared" si="2"/>
        <v>0.38500000000000001</v>
      </c>
      <c r="U9" s="1">
        <f t="shared" si="3"/>
        <v>6</v>
      </c>
      <c r="V9" s="1">
        <f t="shared" si="4"/>
        <v>8</v>
      </c>
      <c r="W9" s="1">
        <f t="shared" si="5"/>
        <v>8</v>
      </c>
      <c r="X9" s="1">
        <f t="shared" si="6"/>
        <v>0.77</v>
      </c>
      <c r="Z9" s="1" t="s">
        <v>33</v>
      </c>
      <c r="AA9" s="1">
        <f t="shared" si="19"/>
        <v>1.8760461533721538E-2</v>
      </c>
      <c r="AB9" s="1">
        <f t="shared" si="7"/>
        <v>1.490607264996765E-2</v>
      </c>
      <c r="AC9" s="1">
        <f t="shared" si="8"/>
        <v>1.5741799149644149E-2</v>
      </c>
      <c r="AD9" s="1">
        <f t="shared" si="9"/>
        <v>8.2002137266201525E-3</v>
      </c>
      <c r="AE9" s="1">
        <f t="shared" si="10"/>
        <v>1.2807650762590009E-2</v>
      </c>
      <c r="AF9" s="1">
        <f t="shared" si="11"/>
        <v>1.6048385510789839E-2</v>
      </c>
      <c r="AG9" s="1">
        <f t="shared" si="12"/>
        <v>7.0736442516268977E-3</v>
      </c>
      <c r="AH9" s="1">
        <f t="shared" si="13"/>
        <v>1.4709964750542299E-2</v>
      </c>
      <c r="AI9" s="1">
        <f t="shared" si="14"/>
        <v>1.5272640997830803E-2</v>
      </c>
      <c r="AJ9" s="1">
        <f t="shared" si="15"/>
        <v>4.9408333333333332E-2</v>
      </c>
      <c r="AK9" s="1">
        <f t="shared" si="16"/>
        <v>3.7056249999999999E-2</v>
      </c>
      <c r="AL9" s="1">
        <f t="shared" si="17"/>
        <v>3.7056249999999999E-2</v>
      </c>
    </row>
    <row r="10" spans="1:38" ht="14.25" customHeight="1" x14ac:dyDescent="0.2">
      <c r="J10" s="1" t="s">
        <v>14</v>
      </c>
      <c r="K10" s="1">
        <v>8</v>
      </c>
      <c r="L10" s="1">
        <v>8</v>
      </c>
      <c r="M10" s="1">
        <v>8</v>
      </c>
      <c r="N10" s="12">
        <v>0.03</v>
      </c>
      <c r="O10" s="1" t="s">
        <v>14</v>
      </c>
      <c r="P10" s="1">
        <f t="shared" ref="P10:R10" si="25">P4</f>
        <v>0.19088937093275488</v>
      </c>
      <c r="Q10" s="1">
        <f t="shared" si="25"/>
        <v>0.39696312364425163</v>
      </c>
      <c r="R10" s="1">
        <f t="shared" si="25"/>
        <v>0.4121475054229935</v>
      </c>
      <c r="S10" s="1" t="s">
        <v>34</v>
      </c>
      <c r="T10" s="1">
        <f t="shared" si="2"/>
        <v>0.77</v>
      </c>
      <c r="U10" s="1">
        <f t="shared" si="3"/>
        <v>6</v>
      </c>
      <c r="V10" s="1">
        <f t="shared" si="4"/>
        <v>8</v>
      </c>
      <c r="W10" s="1">
        <f t="shared" si="5"/>
        <v>8</v>
      </c>
      <c r="X10" s="1">
        <f t="shared" si="6"/>
        <v>0.77</v>
      </c>
      <c r="Z10" s="1" t="s">
        <v>34</v>
      </c>
      <c r="AA10" s="1">
        <f t="shared" si="19"/>
        <v>3.7520923067443077E-2</v>
      </c>
      <c r="AB10" s="1">
        <f t="shared" si="7"/>
        <v>2.9812145299935301E-2</v>
      </c>
      <c r="AC10" s="1">
        <f t="shared" si="8"/>
        <v>3.1483598299288297E-2</v>
      </c>
      <c r="AD10" s="1">
        <f t="shared" si="9"/>
        <v>1.6400427453240305E-2</v>
      </c>
      <c r="AE10" s="1">
        <f t="shared" si="10"/>
        <v>2.5615301525180018E-2</v>
      </c>
      <c r="AF10" s="1">
        <f t="shared" si="11"/>
        <v>3.2096771021579679E-2</v>
      </c>
      <c r="AG10" s="1">
        <f t="shared" si="12"/>
        <v>1.4147288503253795E-2</v>
      </c>
      <c r="AH10" s="1">
        <f t="shared" si="13"/>
        <v>2.9419929501084598E-2</v>
      </c>
      <c r="AI10" s="1">
        <f t="shared" si="14"/>
        <v>3.0545281995661606E-2</v>
      </c>
      <c r="AJ10" s="1">
        <f t="shared" si="15"/>
        <v>9.8816666666666664E-2</v>
      </c>
      <c r="AK10" s="1">
        <f t="shared" si="16"/>
        <v>7.4112499999999998E-2</v>
      </c>
      <c r="AL10" s="1">
        <f t="shared" si="17"/>
        <v>7.4112499999999998E-2</v>
      </c>
    </row>
    <row r="11" spans="1:38" ht="14.25" customHeight="1" x14ac:dyDescent="0.2">
      <c r="J11" s="1" t="s">
        <v>11</v>
      </c>
      <c r="K11" s="1">
        <v>8</v>
      </c>
      <c r="L11" s="1">
        <v>8</v>
      </c>
      <c r="M11" s="1">
        <v>8</v>
      </c>
      <c r="N11" s="12">
        <v>12.52</v>
      </c>
      <c r="O11" s="1" t="s">
        <v>11</v>
      </c>
      <c r="P11" s="20">
        <v>0.33333333333333331</v>
      </c>
      <c r="Q11" s="20">
        <v>0.33333333333333331</v>
      </c>
      <c r="R11" s="20">
        <v>0.33333333333333331</v>
      </c>
      <c r="S11" s="1" t="s">
        <v>0</v>
      </c>
      <c r="T11" s="1">
        <f t="shared" si="2"/>
        <v>7.21</v>
      </c>
      <c r="U11" s="1">
        <f t="shared" si="3"/>
        <v>9</v>
      </c>
      <c r="V11" s="1">
        <f t="shared" si="4"/>
        <v>8</v>
      </c>
      <c r="W11" s="1">
        <f t="shared" si="5"/>
        <v>8</v>
      </c>
      <c r="X11" s="1">
        <f t="shared" si="6"/>
        <v>7.21</v>
      </c>
      <c r="Z11" s="1" t="s">
        <v>0</v>
      </c>
      <c r="AA11" s="1">
        <f t="shared" si="19"/>
        <v>2.1931651395179261</v>
      </c>
      <c r="AB11" s="1">
        <f t="shared" si="7"/>
        <v>1.7425732754105432</v>
      </c>
      <c r="AC11" s="1">
        <f t="shared" si="8"/>
        <v>1.8402726961826419</v>
      </c>
      <c r="AD11" s="1">
        <f t="shared" si="9"/>
        <v>1.437951527697739</v>
      </c>
      <c r="AE11" s="1">
        <f t="shared" si="10"/>
        <v>2.2458903626498743</v>
      </c>
      <c r="AF11" s="1">
        <f t="shared" si="11"/>
        <v>2.8141706096523866</v>
      </c>
      <c r="AG11" s="1">
        <f t="shared" si="12"/>
        <v>1.2404015184381778</v>
      </c>
      <c r="AH11" s="1">
        <f t="shared" si="13"/>
        <v>2.5794713394793924</v>
      </c>
      <c r="AI11" s="1">
        <f t="shared" si="14"/>
        <v>2.6781396420824293</v>
      </c>
      <c r="AJ11" s="1">
        <f t="shared" si="15"/>
        <v>5.776011111111111</v>
      </c>
      <c r="AK11" s="1">
        <f t="shared" si="16"/>
        <v>6.4980124999999997</v>
      </c>
      <c r="AL11" s="1">
        <f t="shared" si="17"/>
        <v>6.4980124999999997</v>
      </c>
    </row>
    <row r="12" spans="1:38" ht="14.25" customHeight="1" x14ac:dyDescent="0.2">
      <c r="J12" s="1" t="s">
        <v>13</v>
      </c>
      <c r="K12" s="1">
        <v>8</v>
      </c>
      <c r="L12" s="1">
        <v>8</v>
      </c>
      <c r="M12" s="1">
        <v>8</v>
      </c>
      <c r="N12" s="12">
        <v>12.94</v>
      </c>
      <c r="O12" s="1" t="s">
        <v>13</v>
      </c>
      <c r="P12" s="20">
        <v>0.33333333333333331</v>
      </c>
      <c r="Q12" s="20">
        <v>0.33333333333333331</v>
      </c>
      <c r="R12" s="20">
        <v>0.33333333333333331</v>
      </c>
      <c r="S12" s="1" t="s">
        <v>26</v>
      </c>
      <c r="T12" s="1">
        <f t="shared" si="2"/>
        <v>7.21</v>
      </c>
      <c r="U12" s="1">
        <f t="shared" si="3"/>
        <v>9</v>
      </c>
      <c r="V12" s="1">
        <f t="shared" si="4"/>
        <v>8</v>
      </c>
      <c r="W12" s="1">
        <f t="shared" si="5"/>
        <v>8</v>
      </c>
      <c r="X12" s="1">
        <f t="shared" si="6"/>
        <v>7.21</v>
      </c>
      <c r="Z12" s="1" t="s">
        <v>26</v>
      </c>
      <c r="AA12" s="1">
        <f t="shared" si="19"/>
        <v>2.1931651395179261</v>
      </c>
      <c r="AB12" s="1">
        <f t="shared" si="7"/>
        <v>1.7425732754105432</v>
      </c>
      <c r="AC12" s="1">
        <f t="shared" si="8"/>
        <v>1.8402726961826419</v>
      </c>
      <c r="AD12" s="1">
        <f t="shared" si="9"/>
        <v>1.437951527697739</v>
      </c>
      <c r="AE12" s="1">
        <f t="shared" si="10"/>
        <v>2.2458903626498743</v>
      </c>
      <c r="AF12" s="1">
        <f t="shared" si="11"/>
        <v>2.8141706096523866</v>
      </c>
      <c r="AG12" s="1">
        <f t="shared" si="12"/>
        <v>1.2404015184381778</v>
      </c>
      <c r="AH12" s="1">
        <f t="shared" si="13"/>
        <v>2.5794713394793924</v>
      </c>
      <c r="AI12" s="1">
        <f t="shared" si="14"/>
        <v>2.6781396420824293</v>
      </c>
      <c r="AJ12" s="1">
        <f t="shared" si="15"/>
        <v>5.776011111111111</v>
      </c>
      <c r="AK12" s="1">
        <f t="shared" si="16"/>
        <v>6.4980124999999997</v>
      </c>
      <c r="AL12" s="1">
        <f t="shared" si="17"/>
        <v>6.4980124999999997</v>
      </c>
    </row>
    <row r="13" spans="1:38" ht="14.25" customHeight="1" x14ac:dyDescent="0.2">
      <c r="J13" s="1" t="s">
        <v>14</v>
      </c>
      <c r="K13" s="1">
        <v>1</v>
      </c>
      <c r="L13" s="1">
        <v>8</v>
      </c>
      <c r="M13" s="1">
        <v>8</v>
      </c>
      <c r="N13" s="12">
        <v>13.555</v>
      </c>
      <c r="O13" s="1" t="s">
        <v>14</v>
      </c>
      <c r="P13" s="20">
        <v>0.33333333333333331</v>
      </c>
      <c r="Q13" s="20">
        <v>0.33333333333333331</v>
      </c>
      <c r="R13" s="20">
        <v>0.33333333333333331</v>
      </c>
      <c r="S13" s="1" t="s">
        <v>27</v>
      </c>
      <c r="T13" s="1">
        <f t="shared" si="2"/>
        <v>7.21</v>
      </c>
      <c r="U13" s="1">
        <f t="shared" si="3"/>
        <v>9</v>
      </c>
      <c r="V13" s="1">
        <f t="shared" si="4"/>
        <v>8</v>
      </c>
      <c r="W13" s="1">
        <f t="shared" si="5"/>
        <v>8</v>
      </c>
      <c r="X13" s="1">
        <f t="shared" si="6"/>
        <v>7.21</v>
      </c>
      <c r="Z13" s="1" t="s">
        <v>27</v>
      </c>
      <c r="AA13" s="1">
        <f t="shared" si="19"/>
        <v>2.1931651395179261</v>
      </c>
      <c r="AB13" s="1">
        <f t="shared" si="7"/>
        <v>1.7425732754105432</v>
      </c>
      <c r="AC13" s="1">
        <f t="shared" si="8"/>
        <v>1.8402726961826419</v>
      </c>
      <c r="AD13" s="1">
        <f t="shared" si="9"/>
        <v>1.437951527697739</v>
      </c>
      <c r="AE13" s="1">
        <f t="shared" si="10"/>
        <v>2.2458903626498743</v>
      </c>
      <c r="AF13" s="1">
        <f t="shared" si="11"/>
        <v>2.8141706096523866</v>
      </c>
      <c r="AG13" s="1">
        <f t="shared" si="12"/>
        <v>1.2404015184381778</v>
      </c>
      <c r="AH13" s="1">
        <f t="shared" si="13"/>
        <v>2.5794713394793924</v>
      </c>
      <c r="AI13" s="1">
        <f t="shared" si="14"/>
        <v>2.6781396420824293</v>
      </c>
      <c r="AJ13" s="1">
        <f t="shared" si="15"/>
        <v>5.776011111111111</v>
      </c>
      <c r="AK13" s="1">
        <f t="shared" si="16"/>
        <v>6.4980124999999997</v>
      </c>
      <c r="AL13" s="1">
        <f t="shared" si="17"/>
        <v>6.4980124999999997</v>
      </c>
    </row>
    <row r="14" spans="1:38" ht="14.25" customHeight="1" x14ac:dyDescent="0.2">
      <c r="S14" s="1" t="s">
        <v>29</v>
      </c>
      <c r="T14" s="1">
        <f t="shared" si="2"/>
        <v>6.16</v>
      </c>
      <c r="U14" s="1">
        <f t="shared" si="3"/>
        <v>8</v>
      </c>
      <c r="V14" s="1">
        <f t="shared" si="4"/>
        <v>8</v>
      </c>
      <c r="W14" s="1">
        <f t="shared" si="5"/>
        <v>8</v>
      </c>
      <c r="X14" s="1">
        <f t="shared" si="6"/>
        <v>6.16</v>
      </c>
      <c r="Z14" s="1" t="s">
        <v>29</v>
      </c>
      <c r="AA14" s="1">
        <f t="shared" si="19"/>
        <v>1.8010043072372677</v>
      </c>
      <c r="AB14" s="1">
        <f t="shared" si="7"/>
        <v>1.4309829743968945</v>
      </c>
      <c r="AC14" s="1">
        <f t="shared" si="8"/>
        <v>1.5112127183658381</v>
      </c>
      <c r="AD14" s="1">
        <f t="shared" si="9"/>
        <v>1.0496273570073795</v>
      </c>
      <c r="AE14" s="1">
        <f t="shared" si="10"/>
        <v>1.6393792976115211</v>
      </c>
      <c r="AF14" s="1">
        <f t="shared" si="11"/>
        <v>2.0541933453810994</v>
      </c>
      <c r="AG14" s="1">
        <f t="shared" si="12"/>
        <v>0.90542646420824291</v>
      </c>
      <c r="AH14" s="1">
        <f t="shared" si="13"/>
        <v>1.8828754880694143</v>
      </c>
      <c r="AI14" s="1">
        <f t="shared" si="14"/>
        <v>1.9548980477223428</v>
      </c>
      <c r="AJ14" s="1">
        <f t="shared" si="15"/>
        <v>4.7431999999999999</v>
      </c>
      <c r="AK14" s="1">
        <f t="shared" si="16"/>
        <v>4.7431999999999999</v>
      </c>
      <c r="AL14" s="1">
        <f t="shared" si="17"/>
        <v>4.7431999999999999</v>
      </c>
    </row>
    <row r="15" spans="1:38" ht="14.25" customHeight="1" x14ac:dyDescent="0.2">
      <c r="J15" s="3"/>
      <c r="K15" s="6" t="s">
        <v>20</v>
      </c>
      <c r="L15" s="1">
        <v>5</v>
      </c>
      <c r="M15" s="6" t="s">
        <v>58</v>
      </c>
      <c r="N15" s="6" t="s">
        <v>59</v>
      </c>
      <c r="O15" s="6" t="s">
        <v>60</v>
      </c>
      <c r="S15" s="1" t="s">
        <v>30</v>
      </c>
      <c r="T15" s="1">
        <f t="shared" si="2"/>
        <v>6.16</v>
      </c>
      <c r="U15" s="1">
        <f t="shared" si="3"/>
        <v>8</v>
      </c>
      <c r="V15" s="1">
        <f t="shared" si="4"/>
        <v>8</v>
      </c>
      <c r="W15" s="1">
        <f t="shared" si="5"/>
        <v>8</v>
      </c>
      <c r="X15" s="1">
        <f t="shared" si="6"/>
        <v>6.16</v>
      </c>
      <c r="Z15" s="1" t="s">
        <v>30</v>
      </c>
      <c r="AA15" s="1">
        <f t="shared" si="19"/>
        <v>1.8010043072372677</v>
      </c>
      <c r="AB15" s="1">
        <f t="shared" si="7"/>
        <v>1.4309829743968945</v>
      </c>
      <c r="AC15" s="1">
        <f t="shared" si="8"/>
        <v>1.5112127183658381</v>
      </c>
      <c r="AD15" s="1">
        <f t="shared" si="9"/>
        <v>1.0496273570073795</v>
      </c>
      <c r="AE15" s="1">
        <f t="shared" si="10"/>
        <v>1.6393792976115211</v>
      </c>
      <c r="AF15" s="1">
        <f t="shared" si="11"/>
        <v>2.0541933453810994</v>
      </c>
      <c r="AG15" s="1">
        <f t="shared" si="12"/>
        <v>0.90542646420824291</v>
      </c>
      <c r="AH15" s="1">
        <f t="shared" si="13"/>
        <v>1.8828754880694143</v>
      </c>
      <c r="AI15" s="1">
        <f t="shared" si="14"/>
        <v>1.9548980477223428</v>
      </c>
      <c r="AJ15" s="1">
        <f t="shared" si="15"/>
        <v>4.7431999999999999</v>
      </c>
      <c r="AK15" s="1">
        <f t="shared" si="16"/>
        <v>4.7431999999999999</v>
      </c>
      <c r="AL15" s="1">
        <f t="shared" si="17"/>
        <v>4.7431999999999999</v>
      </c>
    </row>
    <row r="16" spans="1:38" ht="14.25" customHeight="1" x14ac:dyDescent="0.2">
      <c r="D16" s="19" t="s">
        <v>62</v>
      </c>
      <c r="J16" s="1" t="s">
        <v>0</v>
      </c>
      <c r="K16" s="1">
        <f>0*N2</f>
        <v>0</v>
      </c>
      <c r="L16" s="1" t="s">
        <v>11</v>
      </c>
      <c r="M16" s="1">
        <v>0.4</v>
      </c>
      <c r="N16" s="1">
        <v>0.3</v>
      </c>
      <c r="O16" s="1">
        <v>0.3</v>
      </c>
      <c r="S16" s="1" t="s">
        <v>31</v>
      </c>
      <c r="T16" s="1">
        <f t="shared" si="2"/>
        <v>6.16</v>
      </c>
      <c r="U16" s="1">
        <f t="shared" si="3"/>
        <v>8</v>
      </c>
      <c r="V16" s="1">
        <f t="shared" si="4"/>
        <v>8</v>
      </c>
      <c r="W16" s="1">
        <f t="shared" si="5"/>
        <v>8</v>
      </c>
      <c r="X16" s="1">
        <f t="shared" si="6"/>
        <v>6.16</v>
      </c>
      <c r="Z16" s="1" t="s">
        <v>31</v>
      </c>
      <c r="AA16" s="1">
        <f t="shared" si="19"/>
        <v>1.8010043072372677</v>
      </c>
      <c r="AB16" s="1">
        <f t="shared" si="7"/>
        <v>1.4309829743968945</v>
      </c>
      <c r="AC16" s="1">
        <f t="shared" si="8"/>
        <v>1.5112127183658381</v>
      </c>
      <c r="AD16" s="1">
        <f t="shared" si="9"/>
        <v>1.0496273570073795</v>
      </c>
      <c r="AE16" s="1">
        <f t="shared" si="10"/>
        <v>1.6393792976115211</v>
      </c>
      <c r="AF16" s="1">
        <f t="shared" si="11"/>
        <v>2.0541933453810994</v>
      </c>
      <c r="AG16" s="1">
        <f t="shared" si="12"/>
        <v>0.90542646420824291</v>
      </c>
      <c r="AH16" s="1">
        <f t="shared" si="13"/>
        <v>1.8828754880694143</v>
      </c>
      <c r="AI16" s="1">
        <f t="shared" si="14"/>
        <v>1.9548980477223428</v>
      </c>
      <c r="AJ16" s="1">
        <f t="shared" si="15"/>
        <v>4.7431999999999999</v>
      </c>
      <c r="AK16" s="1">
        <f t="shared" si="16"/>
        <v>4.7431999999999999</v>
      </c>
      <c r="AL16" s="1">
        <f t="shared" si="17"/>
        <v>4.7431999999999999</v>
      </c>
    </row>
    <row r="17" spans="4:38" ht="14.25" customHeight="1" x14ac:dyDescent="0.2">
      <c r="D17" s="19" t="s">
        <v>63</v>
      </c>
      <c r="J17" s="1" t="s">
        <v>26</v>
      </c>
      <c r="K17" s="1">
        <f>0.5 * N2</f>
        <v>0.61</v>
      </c>
      <c r="L17" s="1" t="s">
        <v>13</v>
      </c>
      <c r="M17" s="1">
        <v>0.3</v>
      </c>
      <c r="N17" s="1">
        <v>0.35</v>
      </c>
      <c r="O17" s="1">
        <v>0.35</v>
      </c>
      <c r="S17" s="1" t="s">
        <v>32</v>
      </c>
      <c r="T17" s="1">
        <f t="shared" si="2"/>
        <v>9.65</v>
      </c>
      <c r="U17" s="1">
        <f t="shared" si="3"/>
        <v>8</v>
      </c>
      <c r="V17" s="1">
        <f t="shared" si="4"/>
        <v>8</v>
      </c>
      <c r="W17" s="1">
        <f t="shared" si="5"/>
        <v>8</v>
      </c>
      <c r="X17" s="1">
        <f t="shared" si="6"/>
        <v>9.65</v>
      </c>
      <c r="Z17" s="1" t="s">
        <v>32</v>
      </c>
      <c r="AA17" s="1">
        <f t="shared" si="19"/>
        <v>4.4198543072372676</v>
      </c>
      <c r="AB17" s="1">
        <f t="shared" si="7"/>
        <v>3.5117829743968945</v>
      </c>
      <c r="AC17" s="1">
        <f t="shared" si="8"/>
        <v>3.7086752183658387</v>
      </c>
      <c r="AD17" s="1">
        <f t="shared" si="9"/>
        <v>2.5758961131967797</v>
      </c>
      <c r="AE17" s="1">
        <f t="shared" si="10"/>
        <v>4.0232095062887101</v>
      </c>
      <c r="AF17" s="1">
        <f t="shared" si="11"/>
        <v>5.0412068805145109</v>
      </c>
      <c r="AG17" s="1">
        <f t="shared" si="12"/>
        <v>2.2220119305856834</v>
      </c>
      <c r="AH17" s="1">
        <f t="shared" si="13"/>
        <v>4.6207748101952282</v>
      </c>
      <c r="AI17" s="1">
        <f t="shared" si="14"/>
        <v>4.7975257592190887</v>
      </c>
      <c r="AJ17" s="1">
        <f t="shared" si="15"/>
        <v>11.6403125</v>
      </c>
      <c r="AK17" s="1">
        <f t="shared" si="16"/>
        <v>11.6403125</v>
      </c>
      <c r="AL17" s="1">
        <f t="shared" si="17"/>
        <v>11.6403125</v>
      </c>
    </row>
    <row r="18" spans="4:38" ht="14.25" customHeight="1" x14ac:dyDescent="0.2">
      <c r="D18" s="19" t="s">
        <v>64</v>
      </c>
      <c r="J18" s="1" t="s">
        <v>27</v>
      </c>
      <c r="K18" s="1">
        <f>N2</f>
        <v>1.22</v>
      </c>
      <c r="L18" s="1" t="s">
        <v>14</v>
      </c>
      <c r="M18" s="1">
        <v>0.2</v>
      </c>
      <c r="N18" s="1">
        <v>0.4</v>
      </c>
      <c r="O18" s="1">
        <v>0.4</v>
      </c>
      <c r="S18" s="1" t="s">
        <v>33</v>
      </c>
      <c r="T18" s="1">
        <f t="shared" si="2"/>
        <v>9.65</v>
      </c>
      <c r="U18" s="1">
        <f t="shared" si="3"/>
        <v>8</v>
      </c>
      <c r="V18" s="1">
        <f t="shared" si="4"/>
        <v>8</v>
      </c>
      <c r="W18" s="1">
        <f t="shared" si="5"/>
        <v>8</v>
      </c>
      <c r="X18" s="1">
        <f t="shared" si="6"/>
        <v>9.65</v>
      </c>
      <c r="Z18" s="1" t="s">
        <v>33</v>
      </c>
      <c r="AA18" s="1">
        <f t="shared" si="19"/>
        <v>4.4198543072372676</v>
      </c>
      <c r="AB18" s="1">
        <f t="shared" si="7"/>
        <v>3.5117829743968945</v>
      </c>
      <c r="AC18" s="1">
        <f t="shared" si="8"/>
        <v>3.7086752183658387</v>
      </c>
      <c r="AD18" s="1">
        <f t="shared" si="9"/>
        <v>2.5758961131967797</v>
      </c>
      <c r="AE18" s="1">
        <f t="shared" si="10"/>
        <v>4.0232095062887101</v>
      </c>
      <c r="AF18" s="1">
        <f t="shared" si="11"/>
        <v>5.0412068805145109</v>
      </c>
      <c r="AG18" s="1">
        <f t="shared" si="12"/>
        <v>2.2220119305856834</v>
      </c>
      <c r="AH18" s="1">
        <f t="shared" si="13"/>
        <v>4.6207748101952282</v>
      </c>
      <c r="AI18" s="1">
        <f t="shared" si="14"/>
        <v>4.7975257592190887</v>
      </c>
      <c r="AJ18" s="1">
        <f t="shared" si="15"/>
        <v>11.6403125</v>
      </c>
      <c r="AK18" s="1">
        <f t="shared" si="16"/>
        <v>11.6403125</v>
      </c>
      <c r="AL18" s="1">
        <f t="shared" si="17"/>
        <v>11.6403125</v>
      </c>
    </row>
    <row r="19" spans="4:38" ht="14.25" customHeight="1" x14ac:dyDescent="0.2">
      <c r="D19" s="19" t="s">
        <v>65</v>
      </c>
      <c r="J19" s="1" t="s">
        <v>29</v>
      </c>
      <c r="K19" s="1">
        <f>0*N3</f>
        <v>0</v>
      </c>
      <c r="S19" s="1" t="s">
        <v>34</v>
      </c>
      <c r="T19" s="1">
        <f t="shared" si="2"/>
        <v>9.65</v>
      </c>
      <c r="U19" s="1">
        <f t="shared" si="3"/>
        <v>8</v>
      </c>
      <c r="V19" s="1">
        <f t="shared" si="4"/>
        <v>8</v>
      </c>
      <c r="W19" s="1">
        <f t="shared" si="5"/>
        <v>8</v>
      </c>
      <c r="X19" s="1">
        <f t="shared" si="6"/>
        <v>9.65</v>
      </c>
      <c r="Z19" s="1" t="s">
        <v>34</v>
      </c>
      <c r="AA19" s="1">
        <f t="shared" si="19"/>
        <v>4.4198543072372676</v>
      </c>
      <c r="AB19" s="1">
        <f t="shared" si="7"/>
        <v>3.5117829743968945</v>
      </c>
      <c r="AC19" s="1">
        <f t="shared" si="8"/>
        <v>3.7086752183658387</v>
      </c>
      <c r="AD19" s="1">
        <f t="shared" si="9"/>
        <v>2.5758961131967797</v>
      </c>
      <c r="AE19" s="1">
        <f t="shared" si="10"/>
        <v>4.0232095062887101</v>
      </c>
      <c r="AF19" s="1">
        <f t="shared" si="11"/>
        <v>5.0412068805145109</v>
      </c>
      <c r="AG19" s="1">
        <f t="shared" si="12"/>
        <v>2.2220119305856834</v>
      </c>
      <c r="AH19" s="1">
        <f t="shared" si="13"/>
        <v>4.6207748101952282</v>
      </c>
      <c r="AI19" s="1">
        <f t="shared" si="14"/>
        <v>4.7975257592190887</v>
      </c>
      <c r="AJ19" s="1">
        <f t="shared" si="15"/>
        <v>11.6403125</v>
      </c>
      <c r="AK19" s="1">
        <f t="shared" si="16"/>
        <v>11.6403125</v>
      </c>
      <c r="AL19" s="1">
        <f t="shared" si="17"/>
        <v>11.6403125</v>
      </c>
    </row>
    <row r="20" spans="4:38" ht="14.25" customHeight="1" x14ac:dyDescent="0.2">
      <c r="J20" s="1" t="s">
        <v>30</v>
      </c>
      <c r="K20" s="1">
        <f>0.5 * N3</f>
        <v>2.2330000000000001</v>
      </c>
      <c r="L20" s="1" t="s">
        <v>66</v>
      </c>
      <c r="M20" s="8" t="s">
        <v>58</v>
      </c>
      <c r="N20" s="8" t="s">
        <v>59</v>
      </c>
      <c r="O20" s="8" t="s">
        <v>60</v>
      </c>
      <c r="S20" s="1" t="s">
        <v>0</v>
      </c>
      <c r="T20" s="1">
        <f t="shared" si="2"/>
        <v>3.06</v>
      </c>
      <c r="U20" s="1">
        <f t="shared" si="3"/>
        <v>8</v>
      </c>
      <c r="V20" s="1">
        <f t="shared" si="4"/>
        <v>8</v>
      </c>
      <c r="W20" s="1">
        <f t="shared" si="5"/>
        <v>8</v>
      </c>
      <c r="X20" s="1">
        <f t="shared" si="6"/>
        <v>3.06</v>
      </c>
      <c r="Z20" s="1" t="s">
        <v>0</v>
      </c>
      <c r="AA20" s="1">
        <f t="shared" si="19"/>
        <v>0.44442264534615028</v>
      </c>
      <c r="AB20" s="1">
        <f t="shared" si="7"/>
        <v>0.3531147795544875</v>
      </c>
      <c r="AC20" s="1">
        <f t="shared" si="8"/>
        <v>0.37291257509936232</v>
      </c>
      <c r="AD20" s="1">
        <f t="shared" si="9"/>
        <v>0.2590100227713964</v>
      </c>
      <c r="AE20" s="1">
        <f t="shared" si="10"/>
        <v>0.40453944570952205</v>
      </c>
      <c r="AF20" s="1">
        <f t="shared" si="11"/>
        <v>0.50690053151908154</v>
      </c>
      <c r="AG20" s="1">
        <f t="shared" si="12"/>
        <v>0.22342646420824294</v>
      </c>
      <c r="AH20" s="1">
        <f t="shared" si="13"/>
        <v>0.46462548806941434</v>
      </c>
      <c r="AI20" s="1">
        <f t="shared" si="14"/>
        <v>0.48239804772234274</v>
      </c>
      <c r="AJ20" s="1">
        <f t="shared" si="15"/>
        <v>1.17045</v>
      </c>
      <c r="AK20" s="1">
        <f t="shared" si="16"/>
        <v>1.17045</v>
      </c>
      <c r="AL20" s="1">
        <f t="shared" si="17"/>
        <v>1.17045</v>
      </c>
    </row>
    <row r="21" spans="4:38" ht="14.25" customHeight="1" x14ac:dyDescent="0.2">
      <c r="J21" s="1" t="s">
        <v>31</v>
      </c>
      <c r="K21" s="1">
        <f>N3</f>
        <v>4.4660000000000002</v>
      </c>
      <c r="L21" s="1" t="s">
        <v>11</v>
      </c>
      <c r="M21" s="1">
        <f>$K16+$K25+$K34</f>
        <v>10.27</v>
      </c>
      <c r="N21" s="1">
        <f>$K17+$K26+$K35</f>
        <v>10.88</v>
      </c>
      <c r="O21" s="1">
        <f>$K18+$K27+$K36</f>
        <v>11.49</v>
      </c>
      <c r="S21" s="1" t="s">
        <v>26</v>
      </c>
      <c r="T21" s="1">
        <f t="shared" si="2"/>
        <v>3.06</v>
      </c>
      <c r="U21" s="1">
        <f t="shared" si="3"/>
        <v>8</v>
      </c>
      <c r="V21" s="1">
        <f t="shared" si="4"/>
        <v>8</v>
      </c>
      <c r="W21" s="1">
        <f t="shared" si="5"/>
        <v>8</v>
      </c>
      <c r="X21" s="1">
        <f t="shared" si="6"/>
        <v>3.06</v>
      </c>
      <c r="Z21" s="1" t="s">
        <v>26</v>
      </c>
      <c r="AA21" s="1">
        <f t="shared" si="19"/>
        <v>0.44442264534615028</v>
      </c>
      <c r="AB21" s="1">
        <f t="shared" si="7"/>
        <v>0.3531147795544875</v>
      </c>
      <c r="AC21" s="1">
        <f t="shared" si="8"/>
        <v>0.37291257509936232</v>
      </c>
      <c r="AD21" s="1">
        <f t="shared" si="9"/>
        <v>0.2590100227713964</v>
      </c>
      <c r="AE21" s="1">
        <f t="shared" si="10"/>
        <v>0.40453944570952205</v>
      </c>
      <c r="AF21" s="1">
        <f t="shared" si="11"/>
        <v>0.50690053151908154</v>
      </c>
      <c r="AG21" s="1">
        <f t="shared" si="12"/>
        <v>0.22342646420824294</v>
      </c>
      <c r="AH21" s="1">
        <f t="shared" si="13"/>
        <v>0.46462548806941434</v>
      </c>
      <c r="AI21" s="1">
        <f t="shared" si="14"/>
        <v>0.48239804772234274</v>
      </c>
      <c r="AJ21" s="1">
        <f t="shared" si="15"/>
        <v>1.17045</v>
      </c>
      <c r="AK21" s="1">
        <f t="shared" si="16"/>
        <v>1.17045</v>
      </c>
      <c r="AL21" s="1">
        <f t="shared" si="17"/>
        <v>1.17045</v>
      </c>
    </row>
    <row r="22" spans="4:38" ht="14.25" customHeight="1" x14ac:dyDescent="0.2">
      <c r="J22" s="1" t="s">
        <v>32</v>
      </c>
      <c r="K22" s="1">
        <f>0*N4</f>
        <v>0</v>
      </c>
      <c r="L22" s="1" t="s">
        <v>13</v>
      </c>
      <c r="M22" s="1">
        <f>$K19+$K28+$K37</f>
        <v>6.5920000000000005</v>
      </c>
      <c r="N22" s="1">
        <f>$K20+$K29+$K38</f>
        <v>8.8250000000000011</v>
      </c>
      <c r="O22" s="1">
        <f>$K21+$K30+$K39</f>
        <v>11.058000000000002</v>
      </c>
      <c r="S22" s="1" t="s">
        <v>27</v>
      </c>
      <c r="T22" s="1">
        <f t="shared" si="2"/>
        <v>3.06</v>
      </c>
      <c r="U22" s="1">
        <f t="shared" si="3"/>
        <v>8</v>
      </c>
      <c r="V22" s="1">
        <f t="shared" si="4"/>
        <v>8</v>
      </c>
      <c r="W22" s="1">
        <f t="shared" si="5"/>
        <v>8</v>
      </c>
      <c r="X22" s="1">
        <f t="shared" si="6"/>
        <v>3.06</v>
      </c>
      <c r="Z22" s="1" t="s">
        <v>27</v>
      </c>
      <c r="AA22" s="1">
        <f t="shared" si="19"/>
        <v>0.44442264534615028</v>
      </c>
      <c r="AB22" s="1">
        <f t="shared" si="7"/>
        <v>0.3531147795544875</v>
      </c>
      <c r="AC22" s="1">
        <f t="shared" si="8"/>
        <v>0.37291257509936232</v>
      </c>
      <c r="AD22" s="1">
        <f t="shared" si="9"/>
        <v>0.2590100227713964</v>
      </c>
      <c r="AE22" s="1">
        <f t="shared" si="10"/>
        <v>0.40453944570952205</v>
      </c>
      <c r="AF22" s="1">
        <f t="shared" si="11"/>
        <v>0.50690053151908154</v>
      </c>
      <c r="AG22" s="1">
        <f t="shared" si="12"/>
        <v>0.22342646420824294</v>
      </c>
      <c r="AH22" s="1">
        <f t="shared" si="13"/>
        <v>0.46462548806941434</v>
      </c>
      <c r="AI22" s="1">
        <f t="shared" si="14"/>
        <v>0.48239804772234274</v>
      </c>
      <c r="AJ22" s="1">
        <f t="shared" si="15"/>
        <v>1.17045</v>
      </c>
      <c r="AK22" s="1">
        <f t="shared" si="16"/>
        <v>1.17045</v>
      </c>
      <c r="AL22" s="1">
        <f t="shared" si="17"/>
        <v>1.17045</v>
      </c>
    </row>
    <row r="23" spans="4:38" ht="14.25" customHeight="1" x14ac:dyDescent="0.2">
      <c r="J23" s="1" t="s">
        <v>33</v>
      </c>
      <c r="K23" s="1">
        <f>0.5 * N4</f>
        <v>0.38500000000000001</v>
      </c>
      <c r="L23" s="1" t="s">
        <v>14</v>
      </c>
      <c r="M23" s="1">
        <f>$K22+$K31+$K40</f>
        <v>9.68</v>
      </c>
      <c r="N23" s="1">
        <f>$K23+$K32+$K41</f>
        <v>10.065</v>
      </c>
      <c r="O23" s="1">
        <f>$K24+$K33+$K42</f>
        <v>10.45</v>
      </c>
      <c r="S23" s="1" t="s">
        <v>29</v>
      </c>
      <c r="T23" s="1">
        <f t="shared" si="2"/>
        <v>0.432</v>
      </c>
      <c r="U23" s="1">
        <f t="shared" si="3"/>
        <v>8</v>
      </c>
      <c r="V23" s="1">
        <f t="shared" si="4"/>
        <v>8</v>
      </c>
      <c r="W23" s="1">
        <f t="shared" si="5"/>
        <v>8</v>
      </c>
      <c r="X23" s="1">
        <f t="shared" si="6"/>
        <v>0.432</v>
      </c>
      <c r="Z23" s="1" t="s">
        <v>29</v>
      </c>
      <c r="AA23" s="1">
        <f t="shared" si="19"/>
        <v>8.857697014511506E-3</v>
      </c>
      <c r="AB23" s="1">
        <f t="shared" si="7"/>
        <v>7.0378585821240409E-3</v>
      </c>
      <c r="AC23" s="1">
        <f t="shared" si="8"/>
        <v>7.4324444033644519E-3</v>
      </c>
      <c r="AD23" s="1">
        <f t="shared" si="9"/>
        <v>5.1622758863780049E-3</v>
      </c>
      <c r="AE23" s="1">
        <f t="shared" si="10"/>
        <v>8.0627931047987777E-3</v>
      </c>
      <c r="AF23" s="1">
        <f t="shared" si="11"/>
        <v>1.0102931008823217E-2</v>
      </c>
      <c r="AG23" s="1">
        <f t="shared" si="12"/>
        <v>4.4530672451193057E-3</v>
      </c>
      <c r="AH23" s="1">
        <f t="shared" si="13"/>
        <v>9.260355748373101E-3</v>
      </c>
      <c r="AI23" s="1">
        <f t="shared" si="14"/>
        <v>9.6145770065075922E-3</v>
      </c>
      <c r="AJ23" s="1">
        <f t="shared" si="15"/>
        <v>2.3327999999999998E-2</v>
      </c>
      <c r="AK23" s="1">
        <f t="shared" si="16"/>
        <v>2.3327999999999998E-2</v>
      </c>
      <c r="AL23" s="1">
        <f t="shared" si="17"/>
        <v>2.3327999999999998E-2</v>
      </c>
    </row>
    <row r="24" spans="4:38" ht="14.25" customHeight="1" x14ac:dyDescent="0.2">
      <c r="J24" s="1" t="s">
        <v>34</v>
      </c>
      <c r="K24" s="1">
        <f t="shared" ref="K24:K25" si="26">N4</f>
        <v>0.77</v>
      </c>
      <c r="S24" s="1" t="s">
        <v>30</v>
      </c>
      <c r="T24" s="1">
        <f t="shared" si="2"/>
        <v>0.432</v>
      </c>
      <c r="U24" s="1">
        <f t="shared" si="3"/>
        <v>8</v>
      </c>
      <c r="V24" s="1">
        <f t="shared" si="4"/>
        <v>8</v>
      </c>
      <c r="W24" s="1">
        <f t="shared" si="5"/>
        <v>8</v>
      </c>
      <c r="X24" s="1">
        <f t="shared" si="6"/>
        <v>0.432</v>
      </c>
      <c r="Z24" s="1" t="s">
        <v>30</v>
      </c>
      <c r="AA24" s="1">
        <f t="shared" si="19"/>
        <v>8.857697014511506E-3</v>
      </c>
      <c r="AB24" s="1">
        <f t="shared" si="7"/>
        <v>7.0378585821240409E-3</v>
      </c>
      <c r="AC24" s="1">
        <f t="shared" si="8"/>
        <v>7.4324444033644519E-3</v>
      </c>
      <c r="AD24" s="1">
        <f t="shared" si="9"/>
        <v>5.1622758863780049E-3</v>
      </c>
      <c r="AE24" s="1">
        <f t="shared" si="10"/>
        <v>8.0627931047987777E-3</v>
      </c>
      <c r="AF24" s="1">
        <f t="shared" si="11"/>
        <v>1.0102931008823217E-2</v>
      </c>
      <c r="AG24" s="1">
        <f t="shared" si="12"/>
        <v>4.4530672451193057E-3</v>
      </c>
      <c r="AH24" s="1">
        <f t="shared" si="13"/>
        <v>9.260355748373101E-3</v>
      </c>
      <c r="AI24" s="1">
        <f t="shared" si="14"/>
        <v>9.6145770065075922E-3</v>
      </c>
      <c r="AJ24" s="1">
        <f t="shared" si="15"/>
        <v>2.3327999999999998E-2</v>
      </c>
      <c r="AK24" s="1">
        <f t="shared" si="16"/>
        <v>2.3327999999999998E-2</v>
      </c>
      <c r="AL24" s="1">
        <f t="shared" si="17"/>
        <v>2.3327999999999998E-2</v>
      </c>
    </row>
    <row r="25" spans="4:38" ht="14.25" customHeight="1" x14ac:dyDescent="0.2">
      <c r="J25" s="1" t="s">
        <v>0</v>
      </c>
      <c r="K25" s="1">
        <f t="shared" si="26"/>
        <v>7.21</v>
      </c>
      <c r="S25" s="1" t="s">
        <v>31</v>
      </c>
      <c r="T25" s="1">
        <f t="shared" si="2"/>
        <v>0.432</v>
      </c>
      <c r="U25" s="1">
        <f t="shared" si="3"/>
        <v>8</v>
      </c>
      <c r="V25" s="1">
        <f t="shared" si="4"/>
        <v>8</v>
      </c>
      <c r="W25" s="1">
        <f t="shared" si="5"/>
        <v>8</v>
      </c>
      <c r="X25" s="1">
        <f t="shared" si="6"/>
        <v>0.432</v>
      </c>
      <c r="Z25" s="1" t="s">
        <v>31</v>
      </c>
      <c r="AA25" s="1">
        <f t="shared" si="19"/>
        <v>8.857697014511506E-3</v>
      </c>
      <c r="AB25" s="1">
        <f t="shared" si="7"/>
        <v>7.0378585821240409E-3</v>
      </c>
      <c r="AC25" s="1">
        <f t="shared" si="8"/>
        <v>7.4324444033644519E-3</v>
      </c>
      <c r="AD25" s="1">
        <f t="shared" si="9"/>
        <v>5.1622758863780049E-3</v>
      </c>
      <c r="AE25" s="1">
        <f t="shared" si="10"/>
        <v>8.0627931047987777E-3</v>
      </c>
      <c r="AF25" s="1">
        <f t="shared" si="11"/>
        <v>1.0102931008823217E-2</v>
      </c>
      <c r="AG25" s="1">
        <f t="shared" si="12"/>
        <v>4.4530672451193057E-3</v>
      </c>
      <c r="AH25" s="1">
        <f t="shared" si="13"/>
        <v>9.260355748373101E-3</v>
      </c>
      <c r="AI25" s="1">
        <f t="shared" si="14"/>
        <v>9.6145770065075922E-3</v>
      </c>
      <c r="AJ25" s="1">
        <f t="shared" si="15"/>
        <v>2.3327999999999998E-2</v>
      </c>
      <c r="AK25" s="1">
        <f t="shared" si="16"/>
        <v>2.3327999999999998E-2</v>
      </c>
      <c r="AL25" s="1">
        <f t="shared" si="17"/>
        <v>2.3327999999999998E-2</v>
      </c>
    </row>
    <row r="26" spans="4:38" ht="14.25" customHeight="1" x14ac:dyDescent="0.2">
      <c r="J26" s="1" t="s">
        <v>26</v>
      </c>
      <c r="K26" s="1">
        <f>N5</f>
        <v>7.21</v>
      </c>
      <c r="S26" s="1" t="s">
        <v>32</v>
      </c>
      <c r="T26" s="1">
        <f t="shared" si="2"/>
        <v>0.03</v>
      </c>
      <c r="U26" s="1">
        <f t="shared" si="3"/>
        <v>8</v>
      </c>
      <c r="V26" s="1">
        <f t="shared" si="4"/>
        <v>8</v>
      </c>
      <c r="W26" s="1">
        <f t="shared" si="5"/>
        <v>8</v>
      </c>
      <c r="X26" s="1">
        <f t="shared" si="6"/>
        <v>0.03</v>
      </c>
      <c r="Z26" s="1" t="s">
        <v>32</v>
      </c>
      <c r="AA26" s="1">
        <f t="shared" si="19"/>
        <v>4.2716517238192065E-5</v>
      </c>
      <c r="AB26" s="1">
        <f t="shared" si="7"/>
        <v>3.394029023015066E-5</v>
      </c>
      <c r="AC26" s="1">
        <f t="shared" si="8"/>
        <v>3.5843192531657272E-5</v>
      </c>
      <c r="AD26" s="1">
        <f t="shared" si="9"/>
        <v>2.4895234791560595E-5</v>
      </c>
      <c r="AE26" s="1">
        <f t="shared" si="10"/>
        <v>3.8883068599531146E-5</v>
      </c>
      <c r="AF26" s="1">
        <f t="shared" si="11"/>
        <v>4.8721696608908263E-5</v>
      </c>
      <c r="AG26" s="1">
        <f t="shared" si="12"/>
        <v>2.1475054229934921E-5</v>
      </c>
      <c r="AH26" s="1">
        <f t="shared" si="13"/>
        <v>4.4658351409978304E-5</v>
      </c>
      <c r="AI26" s="1">
        <f t="shared" si="14"/>
        <v>4.6366594360086765E-5</v>
      </c>
      <c r="AJ26" s="1">
        <f t="shared" si="15"/>
        <v>1.125E-4</v>
      </c>
      <c r="AK26" s="1">
        <f t="shared" si="16"/>
        <v>1.125E-4</v>
      </c>
      <c r="AL26" s="1">
        <f t="shared" si="17"/>
        <v>1.125E-4</v>
      </c>
    </row>
    <row r="27" spans="4:38" ht="14.25" customHeight="1" x14ac:dyDescent="0.2">
      <c r="J27" s="1" t="s">
        <v>27</v>
      </c>
      <c r="K27" s="1">
        <f t="shared" ref="K27:K28" si="27">N5</f>
        <v>7.21</v>
      </c>
      <c r="L27" s="5" t="s">
        <v>72</v>
      </c>
      <c r="M27" s="5" t="s">
        <v>11</v>
      </c>
      <c r="N27" s="5" t="s">
        <v>13</v>
      </c>
      <c r="O27" s="5" t="s">
        <v>14</v>
      </c>
      <c r="S27" s="1" t="s">
        <v>33</v>
      </c>
      <c r="T27" s="1">
        <f t="shared" si="2"/>
        <v>0.03</v>
      </c>
      <c r="U27" s="1">
        <f t="shared" si="3"/>
        <v>8</v>
      </c>
      <c r="V27" s="1">
        <f t="shared" si="4"/>
        <v>8</v>
      </c>
      <c r="W27" s="1">
        <f t="shared" si="5"/>
        <v>8</v>
      </c>
      <c r="X27" s="1">
        <f t="shared" si="6"/>
        <v>0.03</v>
      </c>
      <c r="Z27" s="1" t="s">
        <v>33</v>
      </c>
      <c r="AA27" s="1">
        <f t="shared" si="19"/>
        <v>4.2716517238192065E-5</v>
      </c>
      <c r="AB27" s="1">
        <f t="shared" si="7"/>
        <v>3.394029023015066E-5</v>
      </c>
      <c r="AC27" s="1">
        <f t="shared" si="8"/>
        <v>3.5843192531657272E-5</v>
      </c>
      <c r="AD27" s="1">
        <f t="shared" si="9"/>
        <v>2.4895234791560595E-5</v>
      </c>
      <c r="AE27" s="1">
        <f t="shared" si="10"/>
        <v>3.8883068599531146E-5</v>
      </c>
      <c r="AF27" s="1">
        <f t="shared" si="11"/>
        <v>4.8721696608908263E-5</v>
      </c>
      <c r="AG27" s="1">
        <f t="shared" si="12"/>
        <v>2.1475054229934921E-5</v>
      </c>
      <c r="AH27" s="1">
        <f t="shared" si="13"/>
        <v>4.4658351409978304E-5</v>
      </c>
      <c r="AI27" s="1">
        <f t="shared" si="14"/>
        <v>4.6366594360086765E-5</v>
      </c>
      <c r="AJ27" s="1">
        <f t="shared" si="15"/>
        <v>1.125E-4</v>
      </c>
      <c r="AK27" s="1">
        <f t="shared" si="16"/>
        <v>1.125E-4</v>
      </c>
      <c r="AL27" s="1">
        <f t="shared" si="17"/>
        <v>1.125E-4</v>
      </c>
    </row>
    <row r="28" spans="4:38" ht="14.25" customHeight="1" x14ac:dyDescent="0.2">
      <c r="J28" s="1" t="s">
        <v>29</v>
      </c>
      <c r="K28" s="1">
        <f t="shared" si="27"/>
        <v>6.16</v>
      </c>
      <c r="M28">
        <v>0.25</v>
      </c>
      <c r="N28">
        <v>0.59</v>
      </c>
      <c r="O28">
        <v>0.16</v>
      </c>
      <c r="S28" s="1" t="s">
        <v>34</v>
      </c>
      <c r="T28" s="1">
        <f t="shared" si="2"/>
        <v>0.03</v>
      </c>
      <c r="U28" s="1">
        <f t="shared" si="3"/>
        <v>8</v>
      </c>
      <c r="V28" s="1">
        <f t="shared" si="4"/>
        <v>8</v>
      </c>
      <c r="W28" s="1">
        <f t="shared" si="5"/>
        <v>8</v>
      </c>
      <c r="X28" s="1">
        <f t="shared" si="6"/>
        <v>0.03</v>
      </c>
      <c r="Z28" s="1" t="s">
        <v>34</v>
      </c>
      <c r="AA28" s="1">
        <f>AJ28*INDEX($P$2:$P$13,ROUNDUP(ROWS(U$2:U28)/9,0)*3-2)</f>
        <v>4.2716517238192065E-5</v>
      </c>
      <c r="AB28" s="1">
        <f t="shared" si="7"/>
        <v>3.394029023015066E-5</v>
      </c>
      <c r="AC28" s="1">
        <f t="shared" si="8"/>
        <v>3.5843192531657272E-5</v>
      </c>
      <c r="AD28" s="1">
        <f t="shared" si="9"/>
        <v>2.4895234791560595E-5</v>
      </c>
      <c r="AE28" s="1">
        <f t="shared" si="10"/>
        <v>3.8883068599531146E-5</v>
      </c>
      <c r="AF28" s="1">
        <f t="shared" si="11"/>
        <v>4.8721696608908263E-5</v>
      </c>
      <c r="AG28" s="1">
        <f t="shared" si="12"/>
        <v>2.1475054229934921E-5</v>
      </c>
      <c r="AH28" s="1">
        <f t="shared" si="13"/>
        <v>4.4658351409978304E-5</v>
      </c>
      <c r="AI28" s="1">
        <f t="shared" si="14"/>
        <v>4.6366594360086765E-5</v>
      </c>
      <c r="AJ28" s="1">
        <f>X28/U28*T28</f>
        <v>1.125E-4</v>
      </c>
      <c r="AK28" s="1">
        <f t="shared" si="16"/>
        <v>1.125E-4</v>
      </c>
      <c r="AL28" s="1">
        <f t="shared" si="17"/>
        <v>1.125E-4</v>
      </c>
    </row>
    <row r="29" spans="4:38" ht="14.25" customHeight="1" x14ac:dyDescent="0.2">
      <c r="J29" s="1" t="s">
        <v>30</v>
      </c>
      <c r="K29" s="1">
        <f>N6</f>
        <v>6.16</v>
      </c>
      <c r="S29" s="1" t="s">
        <v>0</v>
      </c>
      <c r="T29" s="1">
        <f t="shared" si="2"/>
        <v>13.74</v>
      </c>
      <c r="U29" s="1">
        <f t="shared" si="3"/>
        <v>8</v>
      </c>
      <c r="V29" s="1">
        <f t="shared" si="4"/>
        <v>8</v>
      </c>
      <c r="W29" s="1">
        <f t="shared" si="5"/>
        <v>8</v>
      </c>
      <c r="X29" s="1">
        <f t="shared" si="6"/>
        <v>12.52</v>
      </c>
      <c r="Z29" s="1" t="s">
        <v>0</v>
      </c>
      <c r="AA29" s="20">
        <v>0.22222222222222221</v>
      </c>
      <c r="AB29" s="20">
        <v>0.22222222222222221</v>
      </c>
      <c r="AC29" s="20">
        <v>0.22222222222222221</v>
      </c>
      <c r="AD29" s="20">
        <v>0.22222222222222221</v>
      </c>
      <c r="AE29" s="20">
        <v>0.22222222222222221</v>
      </c>
      <c r="AF29" s="20">
        <v>0.22222222222222221</v>
      </c>
      <c r="AG29" s="20">
        <v>0.22222222222222221</v>
      </c>
      <c r="AH29" s="20">
        <v>0.22222222222222221</v>
      </c>
      <c r="AI29" s="20">
        <v>0.22222222222222221</v>
      </c>
      <c r="AJ29" s="20">
        <v>0.22222222222222221</v>
      </c>
      <c r="AK29" s="20">
        <v>0.22222222222222221</v>
      </c>
      <c r="AL29" s="20">
        <v>0.22222222222222221</v>
      </c>
    </row>
    <row r="30" spans="4:38" ht="14.25" customHeight="1" x14ac:dyDescent="0.2">
      <c r="J30" s="1" t="s">
        <v>31</v>
      </c>
      <c r="K30" s="1">
        <f t="shared" ref="K30:K31" si="28">N6</f>
        <v>6.16</v>
      </c>
      <c r="L30" s="5" t="s">
        <v>73</v>
      </c>
      <c r="M30" s="5" t="s">
        <v>58</v>
      </c>
      <c r="N30" s="5" t="s">
        <v>59</v>
      </c>
      <c r="O30" s="5" t="s">
        <v>60</v>
      </c>
      <c r="S30" s="1" t="s">
        <v>26</v>
      </c>
      <c r="T30" s="1">
        <f t="shared" si="2"/>
        <v>13.129999999999999</v>
      </c>
      <c r="U30" s="1">
        <f t="shared" si="3"/>
        <v>8</v>
      </c>
      <c r="V30" s="1">
        <f t="shared" si="4"/>
        <v>8</v>
      </c>
      <c r="W30" s="1">
        <f t="shared" si="5"/>
        <v>8</v>
      </c>
      <c r="X30" s="1">
        <f t="shared" si="6"/>
        <v>12.52</v>
      </c>
      <c r="Z30" s="1" t="s">
        <v>26</v>
      </c>
      <c r="AA30" s="20">
        <v>0.22222222222222221</v>
      </c>
      <c r="AB30" s="20">
        <v>0.22222222222222221</v>
      </c>
      <c r="AC30" s="20">
        <v>0.22222222222222221</v>
      </c>
      <c r="AD30" s="20">
        <v>0.22222222222222221</v>
      </c>
      <c r="AE30" s="20">
        <v>0.22222222222222221</v>
      </c>
      <c r="AF30" s="20">
        <v>0.22222222222222221</v>
      </c>
      <c r="AG30" s="20">
        <v>0.22222222222222221</v>
      </c>
      <c r="AH30" s="20">
        <v>0.22222222222222221</v>
      </c>
      <c r="AI30" s="20">
        <v>0.22222222222222221</v>
      </c>
      <c r="AJ30" s="1">
        <f t="shared" si="15"/>
        <v>20.548449999999999</v>
      </c>
      <c r="AK30" s="1">
        <f t="shared" si="16"/>
        <v>20.548449999999999</v>
      </c>
      <c r="AL30" s="1">
        <f t="shared" si="17"/>
        <v>20.548449999999999</v>
      </c>
    </row>
    <row r="31" spans="4:38" ht="14.25" customHeight="1" x14ac:dyDescent="0.2">
      <c r="J31" s="1" t="s">
        <v>32</v>
      </c>
      <c r="K31" s="1">
        <f t="shared" si="28"/>
        <v>9.65</v>
      </c>
      <c r="M31">
        <f>M28*M16+N28*M17+O28*M18</f>
        <v>0.30900000000000005</v>
      </c>
      <c r="N31">
        <f>M28*N16+N28*N17+O28*N18</f>
        <v>0.34549999999999997</v>
      </c>
      <c r="O31">
        <f>M$28*O16+N$28*O17+O$28*O18</f>
        <v>0.34549999999999997</v>
      </c>
      <c r="S31" s="1" t="s">
        <v>27</v>
      </c>
      <c r="T31" s="1">
        <f t="shared" si="2"/>
        <v>12.52</v>
      </c>
      <c r="U31" s="1">
        <f t="shared" si="3"/>
        <v>8</v>
      </c>
      <c r="V31" s="1">
        <f t="shared" si="4"/>
        <v>8</v>
      </c>
      <c r="W31" s="1">
        <f t="shared" si="5"/>
        <v>8</v>
      </c>
      <c r="X31" s="1">
        <f t="shared" si="6"/>
        <v>12.52</v>
      </c>
      <c r="Z31" s="1" t="s">
        <v>27</v>
      </c>
      <c r="AA31" s="20">
        <v>0.22222222222222221</v>
      </c>
      <c r="AB31" s="20">
        <v>0.22222222222222221</v>
      </c>
      <c r="AC31" s="20">
        <v>0.22222222222222221</v>
      </c>
      <c r="AD31" s="20">
        <v>0.22222222222222221</v>
      </c>
      <c r="AE31" s="20">
        <v>0.22222222222222221</v>
      </c>
      <c r="AF31" s="20">
        <v>0.22222222222222221</v>
      </c>
      <c r="AG31" s="20">
        <v>0.22222222222222221</v>
      </c>
      <c r="AH31" s="20">
        <v>0.22222222222222221</v>
      </c>
      <c r="AI31" s="20">
        <v>0.22222222222222221</v>
      </c>
      <c r="AJ31" s="1">
        <f t="shared" si="15"/>
        <v>19.593799999999998</v>
      </c>
      <c r="AK31" s="1">
        <f t="shared" si="16"/>
        <v>19.593799999999998</v>
      </c>
      <c r="AL31" s="1">
        <f t="shared" si="17"/>
        <v>19.593799999999998</v>
      </c>
    </row>
    <row r="32" spans="4:38" ht="14.25" customHeight="1" x14ac:dyDescent="0.2">
      <c r="J32" s="1" t="s">
        <v>33</v>
      </c>
      <c r="K32" s="1">
        <f>N7</f>
        <v>9.65</v>
      </c>
      <c r="S32" s="1" t="s">
        <v>29</v>
      </c>
      <c r="T32" s="1">
        <f t="shared" si="2"/>
        <v>17.405999999999999</v>
      </c>
      <c r="U32" s="1">
        <f t="shared" si="3"/>
        <v>8</v>
      </c>
      <c r="V32" s="1">
        <f t="shared" si="4"/>
        <v>8</v>
      </c>
      <c r="W32" s="1">
        <f t="shared" si="5"/>
        <v>8</v>
      </c>
      <c r="X32" s="1">
        <f t="shared" si="6"/>
        <v>12.94</v>
      </c>
      <c r="Z32" s="1" t="s">
        <v>29</v>
      </c>
      <c r="AA32" s="20">
        <v>0.22222222222222221</v>
      </c>
      <c r="AB32" s="20">
        <v>0.22222222222222221</v>
      </c>
      <c r="AC32" s="20">
        <v>0.22222222222222221</v>
      </c>
      <c r="AD32" s="20">
        <v>0.22222222222222221</v>
      </c>
      <c r="AE32" s="20">
        <v>0.22222222222222221</v>
      </c>
      <c r="AF32" s="20">
        <v>0.22222222222222221</v>
      </c>
      <c r="AG32" s="20">
        <v>0.22222222222222221</v>
      </c>
      <c r="AH32" s="20">
        <v>0.22222222222222221</v>
      </c>
      <c r="AI32" s="20">
        <v>0.22222222222222221</v>
      </c>
      <c r="AJ32" s="1">
        <f t="shared" si="15"/>
        <v>28.154204999999997</v>
      </c>
      <c r="AK32" s="1">
        <f t="shared" si="16"/>
        <v>28.154204999999997</v>
      </c>
      <c r="AL32" s="1">
        <f t="shared" si="17"/>
        <v>28.154204999999997</v>
      </c>
    </row>
    <row r="33" spans="10:38" ht="14.25" customHeight="1" x14ac:dyDescent="0.2">
      <c r="J33" s="1" t="s">
        <v>34</v>
      </c>
      <c r="K33" s="1">
        <f t="shared" ref="K33:K34" si="29">N7</f>
        <v>9.65</v>
      </c>
      <c r="S33" s="1" t="s">
        <v>30</v>
      </c>
      <c r="T33" s="1">
        <f t="shared" si="2"/>
        <v>15.173</v>
      </c>
      <c r="U33" s="1">
        <f t="shared" si="3"/>
        <v>8</v>
      </c>
      <c r="V33" s="1">
        <f t="shared" si="4"/>
        <v>8</v>
      </c>
      <c r="W33" s="1">
        <f t="shared" si="5"/>
        <v>8</v>
      </c>
      <c r="X33" s="1">
        <f t="shared" si="6"/>
        <v>12.94</v>
      </c>
      <c r="Z33" s="1" t="s">
        <v>30</v>
      </c>
      <c r="AA33" s="20">
        <v>0.22222222222222221</v>
      </c>
      <c r="AB33" s="20">
        <v>0.22222222222222221</v>
      </c>
      <c r="AC33" s="20">
        <v>0.22222222222222221</v>
      </c>
      <c r="AD33" s="20">
        <v>0.22222222222222221</v>
      </c>
      <c r="AE33" s="20">
        <v>0.22222222222222221</v>
      </c>
      <c r="AF33" s="20">
        <v>0.22222222222222221</v>
      </c>
      <c r="AG33" s="20">
        <v>0.22222222222222221</v>
      </c>
      <c r="AH33" s="20">
        <v>0.22222222222222221</v>
      </c>
      <c r="AI33" s="20">
        <v>0.22222222222222221</v>
      </c>
      <c r="AJ33" s="1">
        <f t="shared" si="15"/>
        <v>24.542327499999999</v>
      </c>
      <c r="AK33" s="1">
        <f t="shared" si="16"/>
        <v>24.542327499999999</v>
      </c>
      <c r="AL33" s="1">
        <f t="shared" si="17"/>
        <v>24.542327499999999</v>
      </c>
    </row>
    <row r="34" spans="10:38" ht="14.25" customHeight="1" x14ac:dyDescent="0.2">
      <c r="J34" s="1" t="s">
        <v>0</v>
      </c>
      <c r="K34" s="1">
        <f t="shared" si="29"/>
        <v>3.06</v>
      </c>
      <c r="S34" s="1" t="s">
        <v>31</v>
      </c>
      <c r="T34" s="1">
        <f t="shared" si="2"/>
        <v>12.94</v>
      </c>
      <c r="U34" s="1">
        <f t="shared" si="3"/>
        <v>8</v>
      </c>
      <c r="V34" s="1">
        <f t="shared" si="4"/>
        <v>8</v>
      </c>
      <c r="W34" s="1">
        <f t="shared" si="5"/>
        <v>8</v>
      </c>
      <c r="X34" s="1">
        <f t="shared" si="6"/>
        <v>12.94</v>
      </c>
      <c r="Z34" s="1" t="s">
        <v>31</v>
      </c>
      <c r="AA34" s="20">
        <v>0.22222222222222221</v>
      </c>
      <c r="AB34" s="20">
        <v>0.22222222222222221</v>
      </c>
      <c r="AC34" s="20">
        <v>0.22222222222222221</v>
      </c>
      <c r="AD34" s="20">
        <v>0.22222222222222221</v>
      </c>
      <c r="AE34" s="20">
        <v>0.22222222222222221</v>
      </c>
      <c r="AF34" s="20">
        <v>0.22222222222222221</v>
      </c>
      <c r="AG34" s="20">
        <v>0.22222222222222221</v>
      </c>
      <c r="AH34" s="20">
        <v>0.22222222222222221</v>
      </c>
      <c r="AI34" s="20">
        <v>0.22222222222222221</v>
      </c>
      <c r="AJ34" s="1">
        <f t="shared" si="15"/>
        <v>20.930449999999997</v>
      </c>
      <c r="AK34" s="1">
        <f t="shared" si="16"/>
        <v>20.930449999999997</v>
      </c>
      <c r="AL34" s="1">
        <f t="shared" si="17"/>
        <v>20.930449999999997</v>
      </c>
    </row>
    <row r="35" spans="10:38" ht="14.25" customHeight="1" x14ac:dyDescent="0.2">
      <c r="J35" s="1" t="s">
        <v>26</v>
      </c>
      <c r="K35" s="1">
        <f>N8</f>
        <v>3.06</v>
      </c>
      <c r="S35" s="1" t="s">
        <v>32</v>
      </c>
      <c r="T35" s="1">
        <f t="shared" si="2"/>
        <v>14.324999999999999</v>
      </c>
      <c r="U35" s="1">
        <f t="shared" si="3"/>
        <v>1</v>
      </c>
      <c r="V35" s="1">
        <f t="shared" si="4"/>
        <v>8</v>
      </c>
      <c r="W35" s="1">
        <f t="shared" si="5"/>
        <v>8</v>
      </c>
      <c r="X35" s="1">
        <f t="shared" si="6"/>
        <v>13.555</v>
      </c>
      <c r="Z35" s="1" t="s">
        <v>32</v>
      </c>
      <c r="AA35" s="20">
        <v>0.22222222222222221</v>
      </c>
      <c r="AB35" s="20">
        <v>0.22222222222222221</v>
      </c>
      <c r="AC35" s="20">
        <v>0.22222222222222221</v>
      </c>
      <c r="AD35" s="20">
        <v>0.22222222222222221</v>
      </c>
      <c r="AE35" s="20">
        <v>0.22222222222222221</v>
      </c>
      <c r="AF35" s="20">
        <v>0.22222222222222221</v>
      </c>
      <c r="AG35" s="20">
        <v>0.22222222222222221</v>
      </c>
      <c r="AH35" s="20">
        <v>0.22222222222222221</v>
      </c>
      <c r="AI35" s="20">
        <v>0.22222222222222221</v>
      </c>
      <c r="AJ35" s="1">
        <f t="shared" si="15"/>
        <v>194.17537499999997</v>
      </c>
      <c r="AK35" s="1">
        <f t="shared" si="16"/>
        <v>24.271921874999997</v>
      </c>
      <c r="AL35" s="1">
        <f t="shared" si="17"/>
        <v>24.271921874999997</v>
      </c>
    </row>
    <row r="36" spans="10:38" ht="14.25" customHeight="1" x14ac:dyDescent="0.2">
      <c r="J36" s="1" t="s">
        <v>27</v>
      </c>
      <c r="K36" s="1">
        <f t="shared" ref="K36:K37" si="30">N8</f>
        <v>3.06</v>
      </c>
      <c r="S36" s="1" t="s">
        <v>33</v>
      </c>
      <c r="T36" s="1">
        <f t="shared" si="2"/>
        <v>13.94</v>
      </c>
      <c r="U36" s="1">
        <f t="shared" si="3"/>
        <v>1</v>
      </c>
      <c r="V36" s="1">
        <f t="shared" si="4"/>
        <v>8</v>
      </c>
      <c r="W36" s="1">
        <f t="shared" si="5"/>
        <v>8</v>
      </c>
      <c r="X36" s="1">
        <f t="shared" si="6"/>
        <v>13.555</v>
      </c>
      <c r="Z36" s="1" t="s">
        <v>33</v>
      </c>
      <c r="AA36" s="20">
        <v>0.22222222222222221</v>
      </c>
      <c r="AB36" s="20">
        <v>0.22222222222222221</v>
      </c>
      <c r="AC36" s="20">
        <v>0.22222222222222221</v>
      </c>
      <c r="AD36" s="20">
        <v>0.22222222222222221</v>
      </c>
      <c r="AE36" s="20">
        <v>0.22222222222222221</v>
      </c>
      <c r="AF36" s="20">
        <v>0.22222222222222221</v>
      </c>
      <c r="AG36" s="20">
        <v>0.22222222222222221</v>
      </c>
      <c r="AH36" s="20">
        <v>0.22222222222222221</v>
      </c>
      <c r="AI36" s="20">
        <v>0.22222222222222221</v>
      </c>
      <c r="AJ36" s="1">
        <f t="shared" si="15"/>
        <v>188.95669999999998</v>
      </c>
      <c r="AK36" s="1">
        <f t="shared" si="16"/>
        <v>23.619587499999998</v>
      </c>
      <c r="AL36" s="1">
        <f t="shared" si="17"/>
        <v>23.619587499999998</v>
      </c>
    </row>
    <row r="37" spans="10:38" ht="14.25" customHeight="1" x14ac:dyDescent="0.2">
      <c r="J37" s="1" t="s">
        <v>29</v>
      </c>
      <c r="K37" s="1">
        <f t="shared" si="30"/>
        <v>0.432</v>
      </c>
      <c r="S37" s="1" t="s">
        <v>34</v>
      </c>
      <c r="T37" s="1">
        <f t="shared" si="2"/>
        <v>13.555</v>
      </c>
      <c r="U37" s="1">
        <f t="shared" si="3"/>
        <v>1</v>
      </c>
      <c r="V37" s="1">
        <f t="shared" si="4"/>
        <v>8</v>
      </c>
      <c r="W37" s="1">
        <f t="shared" si="5"/>
        <v>8</v>
      </c>
      <c r="X37" s="1">
        <f t="shared" si="6"/>
        <v>13.555</v>
      </c>
      <c r="Z37" s="1" t="s">
        <v>34</v>
      </c>
      <c r="AA37" s="20">
        <v>0.22222222222222221</v>
      </c>
      <c r="AB37" s="20">
        <v>0.22222222222222221</v>
      </c>
      <c r="AC37" s="20">
        <v>0.22222222222222221</v>
      </c>
      <c r="AD37" s="20">
        <v>0.22222222222222221</v>
      </c>
      <c r="AE37" s="20">
        <v>0.22222222222222221</v>
      </c>
      <c r="AF37" s="20">
        <v>0.22222222222222221</v>
      </c>
      <c r="AG37" s="20">
        <v>0.22222222222222221</v>
      </c>
      <c r="AH37" s="20">
        <v>0.22222222222222221</v>
      </c>
      <c r="AI37" s="20">
        <v>0.22222222222222221</v>
      </c>
      <c r="AJ37" s="1">
        <f>X37/U37*T37</f>
        <v>183.73802499999999</v>
      </c>
      <c r="AK37" s="1">
        <f t="shared" si="16"/>
        <v>22.967253124999999</v>
      </c>
      <c r="AL37" s="1">
        <f t="shared" si="17"/>
        <v>22.967253124999999</v>
      </c>
    </row>
    <row r="38" spans="10:38" ht="14.25" customHeight="1" x14ac:dyDescent="0.2">
      <c r="J38" s="1" t="s">
        <v>30</v>
      </c>
      <c r="K38" s="1">
        <f>N9</f>
        <v>0.432</v>
      </c>
    </row>
    <row r="39" spans="10:38" ht="14.25" customHeight="1" x14ac:dyDescent="0.2">
      <c r="J39" s="1" t="s">
        <v>31</v>
      </c>
      <c r="K39" s="1">
        <f t="shared" ref="K39:K40" si="31">N9</f>
        <v>0.432</v>
      </c>
    </row>
    <row r="40" spans="10:38" ht="14.25" customHeight="1" x14ac:dyDescent="0.2">
      <c r="J40" s="1" t="s">
        <v>32</v>
      </c>
      <c r="K40" s="1">
        <f t="shared" si="31"/>
        <v>0.03</v>
      </c>
    </row>
    <row r="41" spans="10:38" ht="14.25" customHeight="1" x14ac:dyDescent="0.2">
      <c r="J41" s="1" t="s">
        <v>33</v>
      </c>
      <c r="K41" s="1">
        <f>N10</f>
        <v>0.03</v>
      </c>
    </row>
    <row r="42" spans="10:38" ht="14.25" customHeight="1" x14ac:dyDescent="0.2">
      <c r="J42" s="1" t="s">
        <v>34</v>
      </c>
      <c r="K42" s="1">
        <f>N10</f>
        <v>0.03</v>
      </c>
    </row>
    <row r="43" spans="10:38" ht="14.25" customHeight="1" x14ac:dyDescent="0.2">
      <c r="J43" s="1" t="s">
        <v>0</v>
      </c>
      <c r="K43" s="1">
        <f>N11+N2</f>
        <v>13.74</v>
      </c>
    </row>
    <row r="44" spans="10:38" ht="14.25" customHeight="1" x14ac:dyDescent="0.2">
      <c r="J44" s="1" t="s">
        <v>26</v>
      </c>
      <c r="K44" s="1">
        <f>0.5*N2+N11</f>
        <v>13.129999999999999</v>
      </c>
    </row>
    <row r="45" spans="10:38" ht="14.25" customHeight="1" x14ac:dyDescent="0.2">
      <c r="J45" s="1" t="s">
        <v>27</v>
      </c>
      <c r="K45" s="1">
        <f>N11</f>
        <v>12.52</v>
      </c>
    </row>
    <row r="46" spans="10:38" ht="14.25" customHeight="1" x14ac:dyDescent="0.2">
      <c r="J46" s="1" t="s">
        <v>29</v>
      </c>
      <c r="K46" s="1">
        <f>N3+N12</f>
        <v>17.405999999999999</v>
      </c>
    </row>
    <row r="47" spans="10:38" ht="14.25" customHeight="1" x14ac:dyDescent="0.2">
      <c r="J47" s="1" t="s">
        <v>30</v>
      </c>
      <c r="K47" s="1">
        <f>0.5*N3+N12</f>
        <v>15.173</v>
      </c>
    </row>
    <row r="48" spans="10:38" ht="14.25" customHeight="1" x14ac:dyDescent="0.2">
      <c r="J48" s="1" t="s">
        <v>31</v>
      </c>
      <c r="K48" s="1">
        <f>N12</f>
        <v>12.94</v>
      </c>
    </row>
    <row r="49" spans="1:11" ht="14.25" customHeight="1" x14ac:dyDescent="0.2">
      <c r="J49" s="1" t="s">
        <v>32</v>
      </c>
      <c r="K49" s="1">
        <f>N4+N13</f>
        <v>14.324999999999999</v>
      </c>
    </row>
    <row r="50" spans="1:11" ht="14.25" customHeight="1" x14ac:dyDescent="0.2">
      <c r="J50" s="1" t="s">
        <v>33</v>
      </c>
      <c r="K50" s="1">
        <f>0.5*N4+N13</f>
        <v>13.94</v>
      </c>
    </row>
    <row r="51" spans="1:11" ht="14.25" customHeight="1" x14ac:dyDescent="0.2">
      <c r="J51" s="1" t="s">
        <v>34</v>
      </c>
      <c r="K51" s="1">
        <f>N13</f>
        <v>13.555</v>
      </c>
    </row>
    <row r="52" spans="1:11" ht="14.25" customHeight="1" x14ac:dyDescent="0.15"/>
    <row r="53" spans="1:11" ht="14.25" customHeight="1" x14ac:dyDescent="0.15"/>
    <row r="54" spans="1:11" ht="14.25" customHeight="1" x14ac:dyDescent="0.15"/>
    <row r="55" spans="1:11" ht="14.25" customHeight="1" x14ac:dyDescent="0.15"/>
    <row r="56" spans="1:11" ht="14.25" customHeight="1" x14ac:dyDescent="0.15"/>
    <row r="57" spans="1:11" ht="14.25" customHeight="1" x14ac:dyDescent="0.15"/>
    <row r="58" spans="1:11" ht="14.25" customHeight="1" x14ac:dyDescent="0.15"/>
    <row r="59" spans="1:11" ht="14.25" customHeight="1" x14ac:dyDescent="0.15"/>
    <row r="60" spans="1:11" ht="14.25" customHeight="1" x14ac:dyDescent="0.15"/>
    <row r="61" spans="1:11" ht="14.25" customHeight="1" x14ac:dyDescent="0.15"/>
    <row r="62" spans="1:11" ht="14.25" customHeight="1" x14ac:dyDescent="0.2">
      <c r="A62" s="1" t="s">
        <v>67</v>
      </c>
      <c r="B62" s="1" t="s">
        <v>68</v>
      </c>
      <c r="C62" s="1" t="s">
        <v>69</v>
      </c>
      <c r="D62" s="1" t="s">
        <v>70</v>
      </c>
      <c r="E62" s="1" t="s">
        <v>71</v>
      </c>
    </row>
    <row r="63" spans="1:11" ht="14.25" customHeight="1" x14ac:dyDescent="0.2">
      <c r="A63" s="1" t="s">
        <v>0</v>
      </c>
      <c r="B63" s="1">
        <v>0</v>
      </c>
      <c r="C63" s="1">
        <v>15</v>
      </c>
      <c r="D63" s="1">
        <v>1</v>
      </c>
      <c r="E63" s="1">
        <v>0</v>
      </c>
    </row>
    <row r="64" spans="1:11" ht="14.25" customHeight="1" x14ac:dyDescent="0.2">
      <c r="A64" s="1" t="s">
        <v>26</v>
      </c>
      <c r="B64" s="1">
        <v>4</v>
      </c>
      <c r="C64" s="1">
        <v>12</v>
      </c>
      <c r="D64" s="1">
        <v>1</v>
      </c>
      <c r="E64" s="1">
        <v>1</v>
      </c>
    </row>
    <row r="65" spans="1:5" ht="14.25" customHeight="1" x14ac:dyDescent="0.2">
      <c r="A65" s="1" t="s">
        <v>27</v>
      </c>
      <c r="B65" s="1">
        <v>8</v>
      </c>
      <c r="C65" s="1">
        <v>7</v>
      </c>
      <c r="D65" s="1">
        <v>1</v>
      </c>
      <c r="E65" s="1">
        <v>2</v>
      </c>
    </row>
    <row r="66" spans="1:5" ht="14.25" customHeight="1" x14ac:dyDescent="0.2">
      <c r="A66" s="1" t="s">
        <v>29</v>
      </c>
      <c r="B66" s="1">
        <v>0</v>
      </c>
      <c r="C66" s="1">
        <v>15</v>
      </c>
      <c r="D66" s="1">
        <v>1</v>
      </c>
      <c r="E66" s="1">
        <v>0</v>
      </c>
    </row>
    <row r="67" spans="1:5" ht="14.25" customHeight="1" x14ac:dyDescent="0.2">
      <c r="A67" s="1" t="s">
        <v>30</v>
      </c>
      <c r="B67" s="1">
        <v>4</v>
      </c>
      <c r="C67" s="1">
        <v>11</v>
      </c>
      <c r="D67" s="1">
        <v>1</v>
      </c>
      <c r="E67" s="1">
        <v>0</v>
      </c>
    </row>
    <row r="68" spans="1:5" ht="14.25" customHeight="1" x14ac:dyDescent="0.2">
      <c r="A68" s="1" t="s">
        <v>31</v>
      </c>
      <c r="B68" s="1">
        <v>8</v>
      </c>
      <c r="C68" s="1">
        <v>7</v>
      </c>
      <c r="D68" s="1">
        <v>1</v>
      </c>
      <c r="E68" s="1">
        <v>0</v>
      </c>
    </row>
    <row r="69" spans="1:5" ht="14.25" customHeight="1" x14ac:dyDescent="0.2">
      <c r="A69" s="1" t="s">
        <v>32</v>
      </c>
      <c r="B69" s="1">
        <v>0</v>
      </c>
      <c r="C69" s="1">
        <v>14</v>
      </c>
      <c r="D69" s="1">
        <v>1</v>
      </c>
      <c r="E69" s="1">
        <v>0</v>
      </c>
    </row>
    <row r="70" spans="1:5" ht="14.25" customHeight="1" x14ac:dyDescent="0.2">
      <c r="A70" s="1" t="s">
        <v>33</v>
      </c>
      <c r="B70" s="1">
        <v>2</v>
      </c>
      <c r="C70" s="1">
        <v>14</v>
      </c>
      <c r="D70" s="1">
        <v>2</v>
      </c>
      <c r="E70" s="1">
        <v>0</v>
      </c>
    </row>
    <row r="71" spans="1:5" ht="14.25" customHeight="1" x14ac:dyDescent="0.2">
      <c r="A71" s="1" t="s">
        <v>34</v>
      </c>
      <c r="B71" s="1">
        <v>3</v>
      </c>
      <c r="C71" s="1">
        <v>13</v>
      </c>
      <c r="D71" s="1">
        <v>2</v>
      </c>
      <c r="E71" s="1">
        <v>0</v>
      </c>
    </row>
    <row r="72" spans="1:5" ht="14.25" customHeight="1" x14ac:dyDescent="0.15"/>
    <row r="73" spans="1:5" ht="14.25" customHeight="1" x14ac:dyDescent="0.15"/>
    <row r="74" spans="1:5" ht="14.25" customHeight="1" x14ac:dyDescent="0.15"/>
    <row r="75" spans="1:5" ht="14.25" customHeight="1" x14ac:dyDescent="0.15"/>
    <row r="76" spans="1:5" ht="14.25" customHeight="1" x14ac:dyDescent="0.15"/>
    <row r="77" spans="1:5" ht="14.25" customHeight="1" x14ac:dyDescent="0.15"/>
    <row r="78" spans="1:5" ht="14.25" customHeight="1" x14ac:dyDescent="0.15"/>
    <row r="79" spans="1:5" ht="14.25" customHeight="1" x14ac:dyDescent="0.15"/>
    <row r="80" spans="1:5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" ht="14.25" customHeight="1" x14ac:dyDescent="0.2">
      <c r="A1" s="1">
        <f>ROUNDUP(ROWS(Main!U$2:U2)/9,0)*3-2</f>
        <v>1</v>
      </c>
    </row>
    <row r="2" spans="1:1" ht="14.25" customHeight="1" x14ac:dyDescent="0.2">
      <c r="A2" s="1">
        <f>ROUNDUP(ROWS(Main!U$2:U3)/9,0)*3-2</f>
        <v>1</v>
      </c>
    </row>
    <row r="3" spans="1:1" ht="14.25" customHeight="1" x14ac:dyDescent="0.2">
      <c r="A3" s="1">
        <f>ROUNDUP(ROWS(Main!U$2:U4)/9,0)*3-2</f>
        <v>1</v>
      </c>
    </row>
    <row r="4" spans="1:1" ht="14.25" customHeight="1" x14ac:dyDescent="0.2">
      <c r="A4" s="1">
        <f>ROUNDUP(ROWS(Main!U$2:U5)/9,0)*3-2</f>
        <v>1</v>
      </c>
    </row>
    <row r="5" spans="1:1" ht="14.25" customHeight="1" x14ac:dyDescent="0.2">
      <c r="A5" s="1">
        <f>ROUNDUP(ROWS(Main!U$2:U6)/9,0)*3-2</f>
        <v>1</v>
      </c>
    </row>
    <row r="6" spans="1:1" ht="14.25" customHeight="1" x14ac:dyDescent="0.2">
      <c r="A6" s="1">
        <f>ROUNDUP(ROWS(Main!U$2:U7)/9,0)*3-2</f>
        <v>1</v>
      </c>
    </row>
    <row r="7" spans="1:1" ht="14.25" customHeight="1" x14ac:dyDescent="0.2">
      <c r="A7" s="1">
        <f>ROUNDUP(ROWS(Main!U$2:U8)/9,0)*3-2</f>
        <v>1</v>
      </c>
    </row>
    <row r="8" spans="1:1" ht="14.25" customHeight="1" x14ac:dyDescent="0.2">
      <c r="A8" s="1">
        <f>ROUNDUP(ROWS(Main!U$2:U9)/9,0)*3-2</f>
        <v>1</v>
      </c>
    </row>
    <row r="9" spans="1:1" ht="14.25" customHeight="1" x14ac:dyDescent="0.2">
      <c r="A9" s="1">
        <f>ROUNDUP(ROWS(Main!U$2:U10)/9,0)*3-2</f>
        <v>1</v>
      </c>
    </row>
    <row r="10" spans="1:1" ht="14.25" customHeight="1" x14ac:dyDescent="0.2">
      <c r="A10" s="1">
        <f>ROUNDUP(ROWS(Main!U$2:U11)/9,0)*3-2</f>
        <v>4</v>
      </c>
    </row>
    <row r="11" spans="1:1" ht="14.25" customHeight="1" x14ac:dyDescent="0.2">
      <c r="A11" s="1">
        <f>ROUNDUP(ROWS(Main!U$2:U12)/9,0)*3-2</f>
        <v>4</v>
      </c>
    </row>
    <row r="12" spans="1:1" ht="14.25" customHeight="1" x14ac:dyDescent="0.2">
      <c r="A12" s="1">
        <f>ROUNDUP(ROWS(Main!U$2:U13)/9,0)*3-2</f>
        <v>4</v>
      </c>
    </row>
    <row r="13" spans="1:1" ht="14.25" customHeight="1" x14ac:dyDescent="0.2">
      <c r="A13" s="1">
        <f>ROUNDUP(ROWS(Main!U$2:U14)/9,0)*3-2</f>
        <v>4</v>
      </c>
    </row>
    <row r="14" spans="1:1" ht="14.25" customHeight="1" x14ac:dyDescent="0.2">
      <c r="A14" s="1">
        <f>ROUNDUP(ROWS(Main!U$2:U15)/9,0)*3-2</f>
        <v>4</v>
      </c>
    </row>
    <row r="15" spans="1:1" ht="14.25" customHeight="1" x14ac:dyDescent="0.2">
      <c r="A15" s="1">
        <f>ROUNDUP(ROWS(Main!U$2:U16)/9,0)*3-2</f>
        <v>4</v>
      </c>
    </row>
    <row r="16" spans="1:1" ht="14.25" customHeight="1" x14ac:dyDescent="0.2">
      <c r="A16" s="1">
        <f>ROUNDUP(ROWS(Main!U$2:U17)/9,0)*3-2</f>
        <v>4</v>
      </c>
    </row>
    <row r="17" spans="1:1" ht="14.25" customHeight="1" x14ac:dyDescent="0.2">
      <c r="A17" s="1">
        <f>ROUNDUP(ROWS(Main!U$2:U18)/9,0)*3-2</f>
        <v>4</v>
      </c>
    </row>
    <row r="18" spans="1:1" ht="14.25" customHeight="1" x14ac:dyDescent="0.2">
      <c r="A18" s="1">
        <f>ROUNDUP(ROWS(Main!U$2:U19)/9,0)*3-2</f>
        <v>4</v>
      </c>
    </row>
    <row r="19" spans="1:1" ht="14.25" customHeight="1" x14ac:dyDescent="0.2">
      <c r="A19" s="1">
        <f>ROUNDUP(ROWS(Main!U$2:U20)/9,0)*3-2</f>
        <v>7</v>
      </c>
    </row>
    <row r="20" spans="1:1" ht="14.25" customHeight="1" x14ac:dyDescent="0.15"/>
    <row r="21" spans="1:1" ht="14.25" customHeight="1" x14ac:dyDescent="0.15"/>
    <row r="22" spans="1:1" ht="14.25" customHeight="1" x14ac:dyDescent="0.15"/>
    <row r="23" spans="1:1" ht="14.25" customHeight="1" x14ac:dyDescent="0.15"/>
    <row r="24" spans="1:1" ht="14.25" customHeight="1" x14ac:dyDescent="0.15"/>
    <row r="25" spans="1:1" ht="14.25" customHeight="1" x14ac:dyDescent="0.15"/>
    <row r="26" spans="1:1" ht="14.25" customHeight="1" x14ac:dyDescent="0.15"/>
    <row r="27" spans="1:1" ht="14.25" customHeight="1" x14ac:dyDescent="0.15"/>
    <row r="28" spans="1:1" ht="14.25" customHeight="1" x14ac:dyDescent="0.15"/>
    <row r="29" spans="1:1" ht="14.25" customHeight="1" x14ac:dyDescent="0.15"/>
    <row r="30" spans="1:1" ht="14.25" customHeight="1" x14ac:dyDescent="0.15"/>
    <row r="31" spans="1:1" ht="14.25" customHeight="1" x14ac:dyDescent="0.15"/>
    <row r="32" spans="1:1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55"/>
  <sheetViews>
    <sheetView workbookViewId="0"/>
  </sheetViews>
  <sheetFormatPr baseColWidth="10" defaultColWidth="12.6640625" defaultRowHeight="15" customHeight="1" x14ac:dyDescent="0.15"/>
  <sheetData>
    <row r="1" spans="1:13" ht="15" customHeight="1" x14ac:dyDescent="0.15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4" t="s">
        <v>10</v>
      </c>
      <c r="J1" s="5"/>
      <c r="K1" s="5"/>
      <c r="L1" s="5"/>
      <c r="M1" s="5"/>
    </row>
    <row r="2" spans="1:13" ht="15" customHeight="1" x14ac:dyDescent="0.15">
      <c r="A2" s="7" t="s">
        <v>12</v>
      </c>
      <c r="B2" s="9">
        <v>10.34</v>
      </c>
      <c r="C2" s="9">
        <v>9.9600000000000009</v>
      </c>
      <c r="D2" s="9">
        <v>9.5399999999999991</v>
      </c>
      <c r="E2" s="9">
        <v>9.26</v>
      </c>
      <c r="F2" s="9">
        <v>9.3000000000000007</v>
      </c>
      <c r="G2" s="9">
        <v>9.4</v>
      </c>
      <c r="H2" s="9">
        <v>9.65</v>
      </c>
      <c r="I2" s="9">
        <v>9.9</v>
      </c>
      <c r="J2" s="5"/>
      <c r="K2" s="5"/>
      <c r="L2" s="5"/>
      <c r="M2" s="5"/>
    </row>
    <row r="3" spans="1:13" ht="15" customHeight="1" x14ac:dyDescent="0.15">
      <c r="A3" s="11" t="s">
        <v>28</v>
      </c>
      <c r="B3" s="13">
        <v>1.17</v>
      </c>
      <c r="C3" s="13">
        <v>1.1200000000000001</v>
      </c>
      <c r="D3" s="13">
        <v>1.1399999999999999</v>
      </c>
      <c r="E3" s="13">
        <v>1.1299999999999999</v>
      </c>
      <c r="F3" s="13">
        <v>1.17</v>
      </c>
      <c r="G3" s="13">
        <v>1.18</v>
      </c>
      <c r="H3" s="13">
        <v>1.28</v>
      </c>
      <c r="I3" s="13">
        <v>1.41</v>
      </c>
      <c r="J3" s="5"/>
      <c r="K3" s="5"/>
      <c r="L3" s="5"/>
      <c r="M3" s="5"/>
    </row>
    <row r="4" spans="1:13" ht="15" customHeight="1" x14ac:dyDescent="0.15">
      <c r="A4" s="7" t="s">
        <v>38</v>
      </c>
      <c r="B4" s="9">
        <v>0.84</v>
      </c>
      <c r="C4" s="9">
        <v>1.1200000000000001</v>
      </c>
      <c r="D4" s="9">
        <v>1.53</v>
      </c>
      <c r="E4" s="9">
        <v>1.8</v>
      </c>
      <c r="F4" s="9">
        <v>1.83</v>
      </c>
      <c r="G4" s="9">
        <v>2.1</v>
      </c>
      <c r="H4" s="9">
        <v>2.4500000000000002</v>
      </c>
      <c r="I4" s="9">
        <v>2.14</v>
      </c>
      <c r="J4" s="5"/>
      <c r="K4" s="5"/>
      <c r="L4" s="5"/>
      <c r="M4" s="5"/>
    </row>
    <row r="5" spans="1:13" ht="15" customHeight="1" x14ac:dyDescent="0.15">
      <c r="A5" s="11" t="s">
        <v>39</v>
      </c>
      <c r="B5" s="13">
        <v>0.53</v>
      </c>
      <c r="C5" s="13">
        <v>0.49</v>
      </c>
      <c r="D5" s="13">
        <v>0.66</v>
      </c>
      <c r="E5" s="13">
        <v>0.62</v>
      </c>
      <c r="F5" s="13">
        <v>0.89</v>
      </c>
      <c r="G5" s="13">
        <v>0.79</v>
      </c>
      <c r="H5" s="13">
        <v>0.84</v>
      </c>
      <c r="I5" s="13">
        <v>0.83</v>
      </c>
      <c r="J5" s="5"/>
      <c r="K5" s="5"/>
      <c r="L5" s="5"/>
      <c r="M5" s="5"/>
    </row>
    <row r="6" spans="1:13" ht="15" customHeight="1" x14ac:dyDescent="0.15">
      <c r="A6" s="7" t="s">
        <v>40</v>
      </c>
      <c r="B6" s="9">
        <v>0.17</v>
      </c>
      <c r="C6" s="9">
        <v>0.38</v>
      </c>
      <c r="D6" s="9">
        <v>0.99</v>
      </c>
      <c r="E6" s="9">
        <v>1.18</v>
      </c>
      <c r="F6" s="9">
        <v>0.41</v>
      </c>
      <c r="G6" s="9">
        <v>0.16</v>
      </c>
      <c r="H6" s="9">
        <v>0.16</v>
      </c>
      <c r="I6" s="9">
        <v>0.12</v>
      </c>
      <c r="J6" s="5"/>
      <c r="K6" s="5"/>
      <c r="L6" s="5"/>
      <c r="M6" s="5"/>
    </row>
    <row r="7" spans="1:13" ht="15" customHeight="1" x14ac:dyDescent="0.15">
      <c r="A7" s="11" t="s">
        <v>41</v>
      </c>
      <c r="B7" s="13">
        <v>0.12</v>
      </c>
      <c r="C7" s="13">
        <v>0.16</v>
      </c>
      <c r="D7" s="13">
        <v>0.15</v>
      </c>
      <c r="E7" s="13">
        <v>0.11</v>
      </c>
      <c r="F7" s="13">
        <v>0.23</v>
      </c>
      <c r="G7" s="13">
        <v>0.31</v>
      </c>
      <c r="H7" s="13">
        <v>0.42</v>
      </c>
      <c r="I7" s="13">
        <v>0.19</v>
      </c>
      <c r="J7" s="5"/>
      <c r="K7" s="5"/>
      <c r="L7" s="5"/>
      <c r="M7" s="5"/>
    </row>
    <row r="8" spans="1:13" ht="15" customHeight="1" x14ac:dyDescent="0.15">
      <c r="A8" s="7" t="s">
        <v>42</v>
      </c>
      <c r="B8" s="9">
        <v>1.22</v>
      </c>
      <c r="C8" s="9">
        <v>3.52</v>
      </c>
      <c r="D8" s="9">
        <v>5.01</v>
      </c>
      <c r="E8" s="9">
        <v>5.08</v>
      </c>
      <c r="F8" s="9">
        <v>4.93</v>
      </c>
      <c r="G8" s="9">
        <v>3.79</v>
      </c>
      <c r="H8" s="9">
        <v>1.05</v>
      </c>
      <c r="I8" s="9">
        <v>0.49</v>
      </c>
      <c r="J8" s="5"/>
      <c r="K8" s="5"/>
      <c r="L8" s="5"/>
      <c r="M8" s="5"/>
    </row>
    <row r="9" spans="1:13" ht="15" customHeight="1" x14ac:dyDescent="0.15">
      <c r="A9" s="11" t="s">
        <v>43</v>
      </c>
      <c r="B9" s="13">
        <v>3.06</v>
      </c>
      <c r="C9" s="13">
        <v>1.7</v>
      </c>
      <c r="D9" s="13">
        <v>0.28000000000000003</v>
      </c>
      <c r="E9" s="13">
        <v>0.09</v>
      </c>
      <c r="F9" s="13">
        <v>0.04</v>
      </c>
      <c r="G9" s="13">
        <v>0.05</v>
      </c>
      <c r="H9" s="13">
        <v>0.03</v>
      </c>
      <c r="I9" s="14" t="s">
        <v>44</v>
      </c>
      <c r="J9" s="5"/>
      <c r="K9" s="5"/>
      <c r="L9" s="5"/>
      <c r="M9" s="5"/>
    </row>
    <row r="10" spans="1:13" ht="15" customHeight="1" x14ac:dyDescent="0.15">
      <c r="A10" s="7" t="s">
        <v>45</v>
      </c>
      <c r="B10" s="9">
        <v>0.28999999999999998</v>
      </c>
      <c r="C10" s="9">
        <v>0.13</v>
      </c>
      <c r="D10" s="9">
        <v>0.14000000000000001</v>
      </c>
      <c r="E10" s="9">
        <v>0.27</v>
      </c>
      <c r="F10" s="9">
        <v>0.34</v>
      </c>
      <c r="G10" s="9">
        <v>0.35</v>
      </c>
      <c r="H10" s="9">
        <v>0.42</v>
      </c>
      <c r="I10" s="9">
        <v>0.57999999999999996</v>
      </c>
      <c r="J10" s="5"/>
      <c r="K10" s="5"/>
      <c r="L10" s="5"/>
      <c r="M10" s="5"/>
    </row>
    <row r="11" spans="1:13" ht="15" customHeight="1" x14ac:dyDescent="0.15">
      <c r="A11" s="11" t="s">
        <v>46</v>
      </c>
      <c r="B11" s="13">
        <v>5.79</v>
      </c>
      <c r="C11" s="13">
        <v>5.0199999999999996</v>
      </c>
      <c r="D11" s="13">
        <v>4.22</v>
      </c>
      <c r="E11" s="13">
        <v>4.08</v>
      </c>
      <c r="F11" s="13">
        <v>4.54</v>
      </c>
      <c r="G11" s="13">
        <v>5.49</v>
      </c>
      <c r="H11" s="13">
        <v>7.17</v>
      </c>
      <c r="I11" s="13">
        <v>7.75</v>
      </c>
      <c r="J11" s="5"/>
      <c r="K11" s="5"/>
      <c r="L11" s="5"/>
      <c r="M11" s="5"/>
    </row>
    <row r="12" spans="1:13" ht="15" customHeight="1" x14ac:dyDescent="0.15">
      <c r="A12" s="7" t="s">
        <v>47</v>
      </c>
      <c r="B12" s="9">
        <v>0.19</v>
      </c>
      <c r="C12" s="9">
        <v>0.16</v>
      </c>
      <c r="D12" s="9">
        <v>0.09</v>
      </c>
      <c r="E12" s="9">
        <v>0.09</v>
      </c>
      <c r="F12" s="9">
        <v>0.12</v>
      </c>
      <c r="G12" s="9">
        <v>0.13</v>
      </c>
      <c r="H12" s="9">
        <v>0.22</v>
      </c>
      <c r="I12" s="9">
        <v>0.27</v>
      </c>
      <c r="J12" s="5"/>
      <c r="K12" s="5"/>
      <c r="L12" s="5"/>
      <c r="M12" s="5"/>
    </row>
    <row r="13" spans="1:13" ht="15" customHeight="1" x14ac:dyDescent="0.15">
      <c r="A13" s="11" t="s">
        <v>48</v>
      </c>
      <c r="B13" s="13">
        <v>0.28999999999999998</v>
      </c>
      <c r="C13" s="13">
        <v>0.24</v>
      </c>
      <c r="D13" s="13">
        <v>0.24</v>
      </c>
      <c r="E13" s="13">
        <v>0.28999999999999998</v>
      </c>
      <c r="F13" s="13">
        <v>0.2</v>
      </c>
      <c r="G13" s="13">
        <v>0.25</v>
      </c>
      <c r="H13" s="13">
        <v>0.3</v>
      </c>
      <c r="I13" s="13">
        <v>0.31</v>
      </c>
      <c r="J13" s="5"/>
      <c r="K13" s="5"/>
      <c r="L13" s="5"/>
      <c r="M13" s="5"/>
    </row>
    <row r="14" spans="1:13" ht="1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ht="1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1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5" customHeight="1" x14ac:dyDescent="0.15">
      <c r="A18" s="2" t="s">
        <v>1</v>
      </c>
      <c r="B18" s="5" t="s">
        <v>49</v>
      </c>
      <c r="C18" s="5" t="s">
        <v>50</v>
      </c>
      <c r="D18" s="5" t="s">
        <v>51</v>
      </c>
      <c r="E18" s="5"/>
      <c r="F18" s="5"/>
      <c r="G18" s="5"/>
      <c r="H18" s="5"/>
      <c r="I18" s="5"/>
      <c r="J18" s="5"/>
      <c r="K18" s="5"/>
      <c r="L18" s="5"/>
      <c r="M18" s="5"/>
    </row>
    <row r="19" spans="1:13" ht="15" customHeight="1" x14ac:dyDescent="0.15">
      <c r="A19" s="7" t="s">
        <v>12</v>
      </c>
      <c r="B19" s="15">
        <f t="shared" ref="B19:B30" si="0">AVERAGE(B2)</f>
        <v>10.34</v>
      </c>
      <c r="C19" s="15">
        <f t="shared" ref="C19:C30" si="1">AVERAGE(C2:G2)</f>
        <v>9.4920000000000009</v>
      </c>
      <c r="D19" s="15">
        <f t="shared" ref="D19:D30" si="2">AVERAGE(H2:I2)</f>
        <v>9.7750000000000004</v>
      </c>
      <c r="E19" s="5"/>
      <c r="F19" s="5"/>
      <c r="G19" s="5"/>
      <c r="H19" s="5"/>
      <c r="I19" s="5"/>
      <c r="J19" s="5"/>
      <c r="K19" s="5"/>
      <c r="L19" s="5"/>
      <c r="M19" s="5"/>
    </row>
    <row r="20" spans="1:13" ht="15" customHeight="1" x14ac:dyDescent="0.15">
      <c r="A20" s="11" t="s">
        <v>28</v>
      </c>
      <c r="B20" s="15">
        <f t="shared" si="0"/>
        <v>1.17</v>
      </c>
      <c r="C20" s="15">
        <f t="shared" si="1"/>
        <v>1.1479999999999999</v>
      </c>
      <c r="D20" s="15">
        <f t="shared" si="2"/>
        <v>1.345</v>
      </c>
      <c r="E20" s="5"/>
      <c r="F20" s="5"/>
      <c r="G20" s="5"/>
      <c r="H20" s="5"/>
      <c r="I20" s="5"/>
      <c r="J20" s="5"/>
      <c r="K20" s="5"/>
      <c r="L20" s="5"/>
      <c r="M20" s="5"/>
    </row>
    <row r="21" spans="1:13" ht="15" customHeight="1" x14ac:dyDescent="0.15">
      <c r="A21" s="7" t="s">
        <v>38</v>
      </c>
      <c r="B21" s="15">
        <f t="shared" si="0"/>
        <v>0.84</v>
      </c>
      <c r="C21" s="15">
        <f t="shared" si="1"/>
        <v>1.6760000000000002</v>
      </c>
      <c r="D21" s="15">
        <f t="shared" si="2"/>
        <v>2.2949999999999999</v>
      </c>
      <c r="E21" s="5"/>
      <c r="F21" s="5"/>
      <c r="G21" s="5"/>
      <c r="H21" s="5"/>
      <c r="I21" s="5"/>
      <c r="J21" s="5"/>
      <c r="K21" s="5"/>
      <c r="L21" s="5"/>
      <c r="M21" s="5"/>
    </row>
    <row r="22" spans="1:13" ht="15" customHeight="1" x14ac:dyDescent="0.15">
      <c r="A22" s="11" t="s">
        <v>39</v>
      </c>
      <c r="B22" s="15">
        <f t="shared" si="0"/>
        <v>0.53</v>
      </c>
      <c r="C22" s="15">
        <f t="shared" si="1"/>
        <v>0.69000000000000006</v>
      </c>
      <c r="D22" s="15">
        <f t="shared" si="2"/>
        <v>0.83499999999999996</v>
      </c>
      <c r="E22" s="5"/>
      <c r="F22" s="5"/>
      <c r="G22" s="5"/>
      <c r="H22" s="16" t="s">
        <v>52</v>
      </c>
      <c r="I22" s="17"/>
      <c r="J22" s="17"/>
      <c r="K22" s="17"/>
      <c r="L22" s="17"/>
      <c r="M22" s="17"/>
    </row>
    <row r="23" spans="1:13" ht="15" customHeight="1" x14ac:dyDescent="0.15">
      <c r="A23" s="7" t="s">
        <v>40</v>
      </c>
      <c r="B23" s="15">
        <f t="shared" si="0"/>
        <v>0.17</v>
      </c>
      <c r="C23" s="15">
        <f t="shared" si="1"/>
        <v>0.624</v>
      </c>
      <c r="D23" s="15">
        <f t="shared" si="2"/>
        <v>0.14000000000000001</v>
      </c>
      <c r="E23" s="5"/>
      <c r="F23" s="5"/>
      <c r="G23" s="5"/>
      <c r="H23" s="5"/>
      <c r="I23" s="5"/>
      <c r="J23" s="5"/>
      <c r="K23" s="5"/>
      <c r="L23" s="5"/>
      <c r="M23" s="5"/>
    </row>
    <row r="24" spans="1:13" ht="15" customHeight="1" x14ac:dyDescent="0.15">
      <c r="A24" s="11" t="s">
        <v>41</v>
      </c>
      <c r="B24" s="15">
        <f t="shared" si="0"/>
        <v>0.12</v>
      </c>
      <c r="C24" s="15">
        <f t="shared" si="1"/>
        <v>0.192</v>
      </c>
      <c r="D24" s="15">
        <f t="shared" si="2"/>
        <v>0.30499999999999999</v>
      </c>
      <c r="E24" s="5"/>
      <c r="F24" s="5"/>
      <c r="G24" s="5"/>
      <c r="H24" s="5"/>
      <c r="I24" s="5"/>
      <c r="J24" s="5"/>
      <c r="K24" s="5"/>
      <c r="L24" s="5"/>
      <c r="M24" s="5"/>
    </row>
    <row r="25" spans="1:13" ht="15" customHeight="1" x14ac:dyDescent="0.15">
      <c r="A25" s="7" t="s">
        <v>42</v>
      </c>
      <c r="B25" s="15">
        <f t="shared" si="0"/>
        <v>1.22</v>
      </c>
      <c r="C25" s="15">
        <f t="shared" si="1"/>
        <v>4.4659999999999993</v>
      </c>
      <c r="D25" s="15">
        <f t="shared" si="2"/>
        <v>0.77</v>
      </c>
      <c r="E25" s="5"/>
      <c r="F25" s="5"/>
      <c r="G25" s="5"/>
      <c r="H25" s="5"/>
      <c r="I25" s="5"/>
      <c r="J25" s="5"/>
      <c r="K25" s="5"/>
      <c r="L25" s="5"/>
      <c r="M25" s="5"/>
    </row>
    <row r="26" spans="1:13" ht="15" customHeight="1" x14ac:dyDescent="0.15">
      <c r="A26" s="11" t="s">
        <v>43</v>
      </c>
      <c r="B26" s="15">
        <f t="shared" si="0"/>
        <v>3.06</v>
      </c>
      <c r="C26" s="15">
        <f t="shared" si="1"/>
        <v>0.43199999999999994</v>
      </c>
      <c r="D26" s="15">
        <f t="shared" si="2"/>
        <v>0.03</v>
      </c>
      <c r="E26" s="5"/>
      <c r="F26" s="5"/>
      <c r="G26" s="5"/>
      <c r="H26" s="5"/>
      <c r="I26" s="5"/>
      <c r="J26" s="5"/>
      <c r="K26" s="5"/>
      <c r="L26" s="5"/>
      <c r="M26" s="5"/>
    </row>
    <row r="27" spans="1:13" ht="15" customHeight="1" x14ac:dyDescent="0.15">
      <c r="A27" s="7" t="s">
        <v>45</v>
      </c>
      <c r="B27" s="15">
        <f t="shared" si="0"/>
        <v>0.28999999999999998</v>
      </c>
      <c r="C27" s="15">
        <f t="shared" si="1"/>
        <v>0.246</v>
      </c>
      <c r="D27" s="15">
        <f t="shared" si="2"/>
        <v>0.5</v>
      </c>
      <c r="E27" s="5"/>
      <c r="F27" s="5"/>
      <c r="G27" s="5"/>
      <c r="H27" s="5"/>
      <c r="I27" s="5"/>
      <c r="J27" s="5"/>
      <c r="K27" s="5"/>
      <c r="L27" s="5"/>
      <c r="M27" s="5"/>
    </row>
    <row r="28" spans="1:13" ht="15" customHeight="1" x14ac:dyDescent="0.15">
      <c r="A28" s="11" t="s">
        <v>46</v>
      </c>
      <c r="B28" s="15">
        <f t="shared" si="0"/>
        <v>5.79</v>
      </c>
      <c r="C28" s="15">
        <f t="shared" si="1"/>
        <v>4.67</v>
      </c>
      <c r="D28" s="15">
        <f t="shared" si="2"/>
        <v>7.46</v>
      </c>
      <c r="E28" s="5"/>
      <c r="F28" s="5"/>
      <c r="G28" s="5"/>
      <c r="H28" s="5"/>
      <c r="I28" s="5"/>
      <c r="J28" s="5"/>
      <c r="K28" s="5"/>
      <c r="L28" s="5"/>
      <c r="M28" s="5"/>
    </row>
    <row r="29" spans="1:13" ht="15" customHeight="1" x14ac:dyDescent="0.15">
      <c r="A29" s="7" t="s">
        <v>47</v>
      </c>
      <c r="B29" s="15">
        <f t="shared" si="0"/>
        <v>0.19</v>
      </c>
      <c r="C29" s="15">
        <f t="shared" si="1"/>
        <v>0.11799999999999999</v>
      </c>
      <c r="D29" s="15">
        <f t="shared" si="2"/>
        <v>0.245</v>
      </c>
      <c r="E29" s="5"/>
      <c r="F29" s="5"/>
      <c r="G29" s="5"/>
      <c r="H29" s="5"/>
      <c r="I29" s="5"/>
      <c r="J29" s="5"/>
      <c r="K29" s="5"/>
      <c r="L29" s="5"/>
      <c r="M29" s="5"/>
    </row>
    <row r="30" spans="1:13" ht="15" customHeight="1" x14ac:dyDescent="0.15">
      <c r="A30" s="11" t="s">
        <v>48</v>
      </c>
      <c r="B30" s="15">
        <f t="shared" si="0"/>
        <v>0.28999999999999998</v>
      </c>
      <c r="C30" s="15">
        <f t="shared" si="1"/>
        <v>0.24399999999999999</v>
      </c>
      <c r="D30" s="15">
        <f t="shared" si="2"/>
        <v>0.30499999999999999</v>
      </c>
      <c r="E30" s="5"/>
      <c r="F30" s="5"/>
      <c r="G30" s="5"/>
      <c r="H30" s="5"/>
      <c r="I30" s="5"/>
      <c r="J30" s="5"/>
      <c r="K30" s="5"/>
      <c r="L30" s="5"/>
      <c r="M30" s="5"/>
    </row>
    <row r="31" spans="1:13" ht="1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ht="1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ht="15" customHeight="1" x14ac:dyDescent="0.15">
      <c r="A34" s="2" t="s">
        <v>1</v>
      </c>
      <c r="B34" s="5" t="s">
        <v>49</v>
      </c>
      <c r="C34" s="5" t="s">
        <v>50</v>
      </c>
      <c r="D34" s="5" t="s">
        <v>51</v>
      </c>
      <c r="E34" s="5"/>
      <c r="F34" s="5"/>
      <c r="G34" s="5"/>
      <c r="H34" s="5"/>
      <c r="I34" s="5"/>
      <c r="J34" s="5"/>
      <c r="K34" s="5"/>
      <c r="L34" s="5"/>
      <c r="M34" s="5"/>
    </row>
    <row r="35" spans="1:13" ht="15" customHeight="1" x14ac:dyDescent="0.15">
      <c r="A35" s="5" t="s">
        <v>53</v>
      </c>
      <c r="B35" s="15">
        <f t="shared" ref="B35:D35" si="3">B25</f>
        <v>1.22</v>
      </c>
      <c r="C35" s="15">
        <f t="shared" si="3"/>
        <v>4.4659999999999993</v>
      </c>
      <c r="D35" s="15">
        <f t="shared" si="3"/>
        <v>0.77</v>
      </c>
      <c r="E35" s="5"/>
      <c r="F35" s="5"/>
      <c r="G35" s="5"/>
      <c r="H35" s="5"/>
      <c r="I35" s="5"/>
      <c r="J35" s="5"/>
      <c r="K35" s="5"/>
      <c r="L35" s="5"/>
      <c r="M35" s="5"/>
    </row>
    <row r="36" spans="1:13" ht="15" customHeight="1" x14ac:dyDescent="0.15">
      <c r="A36" s="5" t="s">
        <v>54</v>
      </c>
      <c r="B36" s="15">
        <f t="shared" ref="B36:D36" si="4">SUM(B20,B19,B21,B23)</f>
        <v>12.52</v>
      </c>
      <c r="C36" s="15">
        <f t="shared" si="4"/>
        <v>12.940000000000001</v>
      </c>
      <c r="D36" s="15">
        <f t="shared" si="4"/>
        <v>13.555000000000001</v>
      </c>
      <c r="E36" s="5"/>
      <c r="F36" s="5"/>
      <c r="G36" s="5"/>
      <c r="H36" s="5"/>
      <c r="I36" s="5"/>
      <c r="J36" s="5"/>
      <c r="K36" s="5"/>
      <c r="L36" s="5"/>
      <c r="M36" s="5"/>
    </row>
    <row r="37" spans="1:13" ht="15" customHeight="1" x14ac:dyDescent="0.15">
      <c r="A37" s="5" t="s">
        <v>55</v>
      </c>
      <c r="B37" s="15">
        <f t="shared" ref="B37:D37" si="5">SUM(B30,B29,B27,B28,B24,B22)</f>
        <v>7.2100000000000009</v>
      </c>
      <c r="C37" s="15">
        <f t="shared" si="5"/>
        <v>6.16</v>
      </c>
      <c r="D37" s="15">
        <f t="shared" si="5"/>
        <v>9.6499999999999986</v>
      </c>
      <c r="E37" s="5"/>
      <c r="F37" s="5"/>
      <c r="G37" s="5"/>
      <c r="H37" s="5"/>
      <c r="I37" s="5"/>
      <c r="J37" s="5"/>
      <c r="K37" s="5"/>
      <c r="L37" s="5"/>
      <c r="M37" s="5"/>
    </row>
    <row r="38" spans="1:13" ht="15" customHeight="1" x14ac:dyDescent="0.15">
      <c r="A38" s="5" t="s">
        <v>56</v>
      </c>
      <c r="B38" s="15">
        <f t="shared" ref="B38:D38" si="6">B26</f>
        <v>3.06</v>
      </c>
      <c r="C38" s="15">
        <f t="shared" si="6"/>
        <v>0.43199999999999994</v>
      </c>
      <c r="D38" s="15">
        <f t="shared" si="6"/>
        <v>0.03</v>
      </c>
      <c r="E38" s="5"/>
      <c r="F38" s="5"/>
      <c r="G38" s="5"/>
      <c r="H38" s="5"/>
      <c r="I38" s="5"/>
      <c r="J38" s="5"/>
      <c r="K38" s="5"/>
      <c r="L38" s="5"/>
      <c r="M38" s="5"/>
    </row>
    <row r="39" spans="1:13" ht="15" customHeight="1" x14ac:dyDescent="0.15">
      <c r="A39" s="5" t="s">
        <v>57</v>
      </c>
      <c r="B39" s="15">
        <f t="shared" ref="B39:D39" si="7">SUM(B35:B38)</f>
        <v>24.01</v>
      </c>
      <c r="C39" s="15">
        <f t="shared" si="7"/>
        <v>23.997999999999998</v>
      </c>
      <c r="D39" s="15">
        <f t="shared" si="7"/>
        <v>24.005000000000003</v>
      </c>
      <c r="E39" s="5"/>
      <c r="F39" s="5"/>
      <c r="G39" s="5"/>
      <c r="H39" s="5"/>
      <c r="I39" s="5"/>
      <c r="J39" s="5"/>
      <c r="K39" s="5"/>
      <c r="L39" s="5"/>
      <c r="M39" s="5"/>
    </row>
    <row r="40" spans="1:13" ht="1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ht="15" customHeight="1" x14ac:dyDescent="0.15">
      <c r="A41" s="18" t="s">
        <v>61</v>
      </c>
      <c r="B41" s="5" t="s">
        <v>49</v>
      </c>
      <c r="C41" s="5" t="s">
        <v>50</v>
      </c>
      <c r="D41" s="5" t="s">
        <v>51</v>
      </c>
      <c r="E41" s="5"/>
      <c r="F41" s="5"/>
      <c r="G41" s="5"/>
      <c r="H41" s="5"/>
      <c r="I41" s="5"/>
      <c r="J41" s="5"/>
      <c r="K41" s="5"/>
      <c r="L41" s="5"/>
      <c r="M41" s="5"/>
    </row>
    <row r="42" spans="1:13" ht="15" customHeight="1" x14ac:dyDescent="0.15">
      <c r="A42" s="5" t="s">
        <v>53</v>
      </c>
      <c r="B42" s="15">
        <f>B35/$B39</f>
        <v>5.0812161599333605E-2</v>
      </c>
      <c r="C42" s="15">
        <f t="shared" ref="C42:D42" si="8">C35/C39</f>
        <v>0.18609884157013085</v>
      </c>
      <c r="D42" s="15">
        <f t="shared" si="8"/>
        <v>3.2076650697771297E-2</v>
      </c>
      <c r="E42" s="5"/>
      <c r="F42" s="5"/>
      <c r="G42" s="5"/>
      <c r="H42" s="5"/>
      <c r="I42" s="5"/>
      <c r="J42" s="5"/>
      <c r="K42" s="5"/>
      <c r="L42" s="5"/>
      <c r="M42" s="5"/>
    </row>
    <row r="43" spans="1:13" ht="15" customHeight="1" x14ac:dyDescent="0.15">
      <c r="A43" s="5" t="s">
        <v>54</v>
      </c>
      <c r="B43" s="15">
        <f t="shared" ref="B43:D43" si="9">B36/B39</f>
        <v>0.52144939608496454</v>
      </c>
      <c r="C43" s="15">
        <f t="shared" si="9"/>
        <v>0.53921160096674736</v>
      </c>
      <c r="D43" s="15">
        <f t="shared" si="9"/>
        <v>0.56467402624453245</v>
      </c>
      <c r="E43" s="5"/>
      <c r="F43" s="5"/>
      <c r="G43" s="5"/>
      <c r="H43" s="5"/>
      <c r="I43" s="5"/>
      <c r="J43" s="5"/>
      <c r="K43" s="5"/>
      <c r="L43" s="5"/>
      <c r="M43" s="5"/>
    </row>
    <row r="44" spans="1:13" ht="15" customHeight="1" x14ac:dyDescent="0.15">
      <c r="A44" s="5" t="s">
        <v>55</v>
      </c>
      <c r="B44" s="15">
        <f>B37/$B39</f>
        <v>0.30029154518950441</v>
      </c>
      <c r="C44" s="15">
        <f t="shared" ref="C44:D44" si="10">C37/C39</f>
        <v>0.25668805733811156</v>
      </c>
      <c r="D44" s="15">
        <f t="shared" si="10"/>
        <v>0.40199958342012071</v>
      </c>
      <c r="E44" s="5"/>
      <c r="F44" s="5"/>
      <c r="G44" s="5"/>
      <c r="H44" s="5"/>
      <c r="I44" s="5"/>
      <c r="J44" s="5"/>
      <c r="K44" s="5"/>
      <c r="L44" s="5"/>
      <c r="M44" s="5"/>
    </row>
    <row r="45" spans="1:13" ht="1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ht="1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ht="1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ht="1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ht="1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ht="1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ht="1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ht="1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ht="1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ht="1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</sheetData>
  <hyperlinks>
    <hyperlink ref="I9" r:id="rId1" location="tus_rc_actbyage.f.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UsefulFormula</vt:lpstr>
      <vt:lpstr>Time Spent on each activity by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Mingxi Zhu</cp:lastModifiedBy>
  <dcterms:created xsi:type="dcterms:W3CDTF">2006-09-16T00:00:00Z</dcterms:created>
  <dcterms:modified xsi:type="dcterms:W3CDTF">2020-04-24T23:23:47Z</dcterms:modified>
</cp:coreProperties>
</file>