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zhu/Desktop/Capstone/CapA3/A3d/ERE/"/>
    </mc:Choice>
  </mc:AlternateContent>
  <xr:revisionPtr revIDLastSave="0" documentId="13_ncr:1_{0F46008B-DF36-D44B-B363-61CB3DAA5728}" xr6:coauthVersionLast="47" xr6:coauthVersionMax="47" xr10:uidLastSave="{00000000-0000-0000-0000-000000000000}"/>
  <bookViews>
    <workbookView xWindow="560" yWindow="500" windowWidth="26760" windowHeight="15700" xr2:uid="{FD8DF5B5-06E4-5941-B3FF-36797903C239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Sheet1!$B$12:$H$12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E13" i="1" l="1"/>
  <c r="E19" i="1" l="1"/>
  <c r="E18" i="1" l="1"/>
  <c r="E17" i="1" l="1"/>
  <c r="E14" i="1" l="1"/>
  <c r="E21" i="1"/>
  <c r="G21" i="1" s="1"/>
  <c r="F21" i="1" l="1"/>
  <c r="G16" i="1" l="1"/>
  <c r="F16" i="1"/>
  <c r="G13" i="1" l="1"/>
  <c r="F13" i="1"/>
  <c r="G19" i="1" l="1"/>
  <c r="F19" i="1"/>
  <c r="F18" i="1" l="1"/>
  <c r="G18" i="1"/>
  <c r="E20" i="1"/>
  <c r="G20" i="1" l="1"/>
  <c r="F20" i="1"/>
  <c r="E15" i="1"/>
  <c r="G15" i="1" l="1"/>
  <c r="F15" i="1"/>
  <c r="F14" i="1" l="1"/>
  <c r="G14" i="1"/>
  <c r="H15" i="1"/>
  <c r="H20" i="1"/>
  <c r="H18" i="1"/>
  <c r="H19" i="1"/>
  <c r="H13" i="1"/>
  <c r="H16" i="1"/>
  <c r="H14" i="1"/>
  <c r="H17" i="1"/>
  <c r="H21" i="1"/>
  <c r="D6" i="1"/>
  <c r="C6" i="1"/>
  <c r="I13" i="1" l="1"/>
  <c r="G17" i="1"/>
  <c r="D28" i="1" s="1"/>
  <c r="F17" i="1"/>
  <c r="I14" i="1"/>
  <c r="I15" i="1" s="1"/>
  <c r="I16" i="1" s="1"/>
  <c r="I17" i="1" s="1"/>
  <c r="I18" i="1" s="1"/>
  <c r="I19" i="1" s="1"/>
  <c r="I20" i="1" s="1"/>
  <c r="I21" i="1" s="1"/>
  <c r="D26" i="1" l="1"/>
  <c r="D27" i="1"/>
  <c r="D29" i="1"/>
</calcChain>
</file>

<file path=xl/sharedStrings.xml><?xml version="1.0" encoding="utf-8"?>
<sst xmlns="http://schemas.openxmlformats.org/spreadsheetml/2006/main" count="49" uniqueCount="21">
  <si>
    <t xml:space="preserve">Risk Scenario </t>
  </si>
  <si>
    <t>Risk 3</t>
  </si>
  <si>
    <t>Risk 6</t>
  </si>
  <si>
    <t>Company Value</t>
  </si>
  <si>
    <t>Likelihood</t>
  </si>
  <si>
    <t>1-at-a-time</t>
  </si>
  <si>
    <t>2-at-a-time</t>
  </si>
  <si>
    <t>Baseline</t>
  </si>
  <si>
    <t>Credible Worst Case</t>
  </si>
  <si>
    <t xml:space="preserve">Moderately Pessimistic </t>
  </si>
  <si>
    <t>0-at-a-time</t>
  </si>
  <si>
    <t xml:space="preserve">Baseline Company Value </t>
  </si>
  <si>
    <t>millions</t>
  </si>
  <si>
    <t xml:space="preserve">Cum Likelihood </t>
  </si>
  <si>
    <t>Impact ($)</t>
    <phoneticPr fontId="3" type="noConversion"/>
  </si>
  <si>
    <t>Impact (%)</t>
    <phoneticPr fontId="3" type="noConversion"/>
  </si>
  <si>
    <t>PAIN POINTS</t>
  </si>
  <si>
    <t>∆Company Value</t>
  </si>
  <si>
    <t>Increase of at least</t>
  </si>
  <si>
    <t>Decrease of at least</t>
  </si>
  <si>
    <t xml:space="preserve">LIKELIHOOD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</si>
</sst>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10" fontId="0" fillId="0" borderId="0" xfId="1" applyNumberFormat="1" applyFont="1"/>
    <xf numFmtId="0" fontId="0" fillId="0" borderId="0" xfId="0" applyFill="1"/>
    <xf numFmtId="10" fontId="0" fillId="0" borderId="0" xfId="1" applyNumberFormat="1" applyFont="1" applyFill="1"/>
    <xf numFmtId="10" fontId="0" fillId="0" borderId="0" xfId="0" applyNumberFormat="1" applyFill="1"/>
    <xf numFmtId="43" fontId="0" fillId="0" borderId="0" xfId="2" applyFont="1"/>
    <xf numFmtId="43" fontId="0" fillId="0" borderId="0" xfId="2" applyFont="1" applyFill="1"/>
    <xf numFmtId="43" fontId="0" fillId="0" borderId="5" xfId="2" applyFont="1" applyBorder="1"/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3S2%20&amp;%20R6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ngmeng/Documents/&#23398;&#20064;/Columbia/Summer%202022/Capstone/A3d%20ERE/R6S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3S2%20&amp;%20R6S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ngmeng/Documents/&#23398;&#20064;/Columbia/Summer%202022/Capstone/A3d%20Individual%20Risk%20Exposures/R3S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ngmeng/Documents/&#23398;&#20064;/Columbia/Summer%202022/Capstone/A3d%20Individual%20Risk%20Exposures/R3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ngmeng/Documents/&#23398;&#20064;/Columbia/Summer%202022/Capstone/A3d%20ERE/R6S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3S1%20&amp;%20R6S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3S1%20&amp;%20R6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Total"/>
      <sheetName val="Systems-US"/>
      <sheetName val="Systems-OUS"/>
      <sheetName val="I&amp;A-US"/>
      <sheetName val="I&amp;A-OUS"/>
      <sheetName val="Services-US"/>
      <sheetName val="Services-OUS"/>
      <sheetName val="Data"/>
    </sheetNames>
    <sheetDataSet>
      <sheetData sheetId="0"/>
      <sheetData sheetId="1">
        <row r="135">
          <cell r="D135">
            <v>57931.006536374203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Total"/>
      <sheetName val="Systems-US"/>
      <sheetName val="Systems-OUS"/>
      <sheetName val="I&amp;A-US"/>
      <sheetName val="I&amp;A-OUS"/>
      <sheetName val="Services-US"/>
      <sheetName val="Services-OUS"/>
      <sheetName val="Data"/>
    </sheetNames>
    <sheetDataSet>
      <sheetData sheetId="0" refreshError="1"/>
      <sheetData sheetId="1">
        <row r="135">
          <cell r="D135">
            <v>60647.348494474565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Total"/>
      <sheetName val="Systems-US"/>
      <sheetName val="Systems-OUS"/>
      <sheetName val="I&amp;A-US"/>
      <sheetName val="I&amp;A-OUS"/>
      <sheetName val="Services-US"/>
      <sheetName val="Services-OUS"/>
      <sheetName val="Data"/>
    </sheetNames>
    <sheetDataSet>
      <sheetData sheetId="0"/>
      <sheetData sheetId="1">
        <row r="135">
          <cell r="D135">
            <v>64130.91680401242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Total"/>
      <sheetName val="Systems-US"/>
      <sheetName val="Systems-OUS"/>
      <sheetName val="I&amp;A-US"/>
      <sheetName val="I&amp;A-OUS"/>
      <sheetName val="Services-US"/>
      <sheetName val="Services-OUS"/>
      <sheetName val="Data"/>
    </sheetNames>
    <sheetDataSet>
      <sheetData sheetId="0" refreshError="1"/>
      <sheetData sheetId="1">
        <row r="135">
          <cell r="D135">
            <v>65701.551850306525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Total"/>
      <sheetName val="Systems-US"/>
      <sheetName val="Systems-OUS"/>
      <sheetName val="I&amp;A-US"/>
      <sheetName val="I&amp;A-OUS"/>
      <sheetName val="Services-US"/>
      <sheetName val="Services-OUS"/>
      <sheetName val="Data"/>
    </sheetNames>
    <sheetDataSet>
      <sheetData sheetId="0" refreshError="1"/>
      <sheetData sheetId="1">
        <row r="135">
          <cell r="D135">
            <v>66984.323758459359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Total"/>
      <sheetName val="Systems-US"/>
      <sheetName val="Systems-OUS"/>
      <sheetName val="I&amp;A-US"/>
      <sheetName val="I&amp;A-OUS"/>
      <sheetName val="Services-US"/>
      <sheetName val="Services-OUS"/>
      <sheetName val="Data"/>
    </sheetNames>
    <sheetDataSet>
      <sheetData sheetId="0" refreshError="1"/>
      <sheetData sheetId="1">
        <row r="135">
          <cell r="D135">
            <v>67051.675640735702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Total"/>
      <sheetName val="Systems-US"/>
      <sheetName val="Systems-OUS"/>
      <sheetName val="I&amp;A-US"/>
      <sheetName val="I&amp;A-OUS"/>
      <sheetName val="Services-US"/>
      <sheetName val="Services-OUS"/>
      <sheetName val="Data"/>
    </sheetNames>
    <sheetDataSet>
      <sheetData sheetId="0" refreshError="1"/>
      <sheetData sheetId="1">
        <row r="135">
          <cell r="D135">
            <v>56792.70745174375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Total"/>
      <sheetName val="Systems-US"/>
      <sheetName val="Systems-OUS"/>
      <sheetName val="I&amp;A-US"/>
      <sheetName val="I&amp;A-OUS"/>
      <sheetName val="Services-US"/>
      <sheetName val="Services-OUS"/>
      <sheetName val="Data"/>
    </sheetNames>
    <sheetDataSet>
      <sheetData sheetId="0" refreshError="1"/>
      <sheetData sheetId="1">
        <row r="135">
          <cell r="D135">
            <v>62894.067532362773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3570-178F-974B-A21F-DE60DA89B811}">
  <dimension ref="B2:I29"/>
  <sheetViews>
    <sheetView tabSelected="1" topLeftCell="A11" zoomScale="130" zoomScaleNormal="130" workbookViewId="0">
      <selection activeCell="F13" sqref="F13"/>
    </sheetView>
  </sheetViews>
  <sheetFormatPr baseColWidth="10" defaultRowHeight="16" x14ac:dyDescent="0.2"/>
  <cols>
    <col min="2" max="2" width="22.33203125" bestFit="1" customWidth="1"/>
    <col min="3" max="4" width="21" bestFit="1" customWidth="1"/>
    <col min="5" max="5" width="16.5" bestFit="1" customWidth="1"/>
    <col min="6" max="6" width="13.6640625" bestFit="1" customWidth="1"/>
    <col min="9" max="9" width="14.33203125" bestFit="1" customWidth="1"/>
  </cols>
  <sheetData>
    <row r="2" spans="2:9" x14ac:dyDescent="0.2">
      <c r="C2" s="7" t="s">
        <v>1</v>
      </c>
      <c r="D2" s="7" t="s">
        <v>2</v>
      </c>
    </row>
    <row r="3" spans="2:9" x14ac:dyDescent="0.2">
      <c r="B3" t="s">
        <v>7</v>
      </c>
      <c r="C3" s="2">
        <v>0.8</v>
      </c>
      <c r="D3" s="2">
        <v>0.7</v>
      </c>
    </row>
    <row r="4" spans="2:9" x14ac:dyDescent="0.2">
      <c r="B4" t="s">
        <v>9</v>
      </c>
      <c r="C4" s="2">
        <v>0.15</v>
      </c>
      <c r="D4" s="3">
        <v>0.17499999999999999</v>
      </c>
    </row>
    <row r="5" spans="2:9" x14ac:dyDescent="0.2">
      <c r="B5" t="s">
        <v>8</v>
      </c>
      <c r="C5" s="4">
        <v>0.05</v>
      </c>
      <c r="D5" s="5">
        <v>0.125</v>
      </c>
    </row>
    <row r="6" spans="2:9" ht="17" thickBot="1" x14ac:dyDescent="0.25">
      <c r="C6" s="6">
        <f>SUM(C3:C5)</f>
        <v>1</v>
      </c>
      <c r="D6" s="6">
        <f>SUM(D3:D5)</f>
        <v>1</v>
      </c>
    </row>
    <row r="7" spans="2:9" ht="17" thickTop="1" x14ac:dyDescent="0.2"/>
    <row r="8" spans="2:9" x14ac:dyDescent="0.2">
      <c r="B8" s="8" t="s">
        <v>11</v>
      </c>
      <c r="C8" s="9" t="s">
        <v>12</v>
      </c>
      <c r="D8" s="16">
        <v>69998.2106858388</v>
      </c>
    </row>
    <row r="12" spans="2:9" s="20" customFormat="1" x14ac:dyDescent="0.2">
      <c r="B12" s="19" t="s">
        <v>0</v>
      </c>
      <c r="C12" s="19" t="s">
        <v>1</v>
      </c>
      <c r="D12" s="19" t="s">
        <v>2</v>
      </c>
      <c r="E12" s="19" t="s">
        <v>3</v>
      </c>
      <c r="F12" s="19" t="s">
        <v>14</v>
      </c>
      <c r="G12" s="19" t="s">
        <v>15</v>
      </c>
      <c r="H12" s="19" t="s">
        <v>4</v>
      </c>
      <c r="I12" s="19" t="s">
        <v>13</v>
      </c>
    </row>
    <row r="13" spans="2:9" x14ac:dyDescent="0.2">
      <c r="B13" s="11" t="s">
        <v>6</v>
      </c>
      <c r="C13" s="11" t="s">
        <v>8</v>
      </c>
      <c r="D13" s="11" t="s">
        <v>8</v>
      </c>
      <c r="E13" s="15">
        <f>[7]Total!$D$135</f>
        <v>56792.70745174375</v>
      </c>
      <c r="F13" s="14">
        <f>E13-$D$8</f>
        <v>-13205.503234095049</v>
      </c>
      <c r="G13" s="10">
        <f>E13/$D$8-1</f>
        <v>-0.18865486852746982</v>
      </c>
      <c r="H13" s="12">
        <f>VLOOKUP(C13,$B$2:$D$5,2,FALSE)*VLOOKUP(D13,$B$2:$D$5,3,FALSE)</f>
        <v>6.2500000000000003E-3</v>
      </c>
      <c r="I13" s="1">
        <f>H13</f>
        <v>6.2500000000000003E-3</v>
      </c>
    </row>
    <row r="14" spans="2:9" x14ac:dyDescent="0.2">
      <c r="B14" s="11" t="s">
        <v>6</v>
      </c>
      <c r="C14" s="11" t="s">
        <v>9</v>
      </c>
      <c r="D14" s="11" t="s">
        <v>8</v>
      </c>
      <c r="E14" s="15">
        <f>[1]Total!$D$135</f>
        <v>57931.006536374203</v>
      </c>
      <c r="F14" s="14">
        <f>E14-$D$8</f>
        <v>-12067.204149464596</v>
      </c>
      <c r="G14" s="10">
        <f>E14/$D$8-1</f>
        <v>-0.17239303735382328</v>
      </c>
      <c r="H14" s="12">
        <f>VLOOKUP(C14,$B$2:$D$5,2,FALSE)*VLOOKUP(D14,$B$2:$D$5,3,FALSE)</f>
        <v>1.8749999999999999E-2</v>
      </c>
      <c r="I14" s="1">
        <f t="shared" ref="I14:I21" si="0">H14+I13</f>
        <v>2.5000000000000001E-2</v>
      </c>
    </row>
    <row r="15" spans="2:9" x14ac:dyDescent="0.2">
      <c r="B15" t="s">
        <v>5</v>
      </c>
      <c r="C15" t="s">
        <v>7</v>
      </c>
      <c r="D15" t="s">
        <v>8</v>
      </c>
      <c r="E15" s="14">
        <f>[2]Total!$D$135</f>
        <v>60647.348494474565</v>
      </c>
      <c r="F15" s="14">
        <f>E15-$D$8</f>
        <v>-9350.8621913642346</v>
      </c>
      <c r="G15" s="10">
        <f>E15/$D$8-1</f>
        <v>-0.13358716029659867</v>
      </c>
      <c r="H15" s="10">
        <f>VLOOKUP(C15,$B$2:$D$5,2,FALSE)*VLOOKUP(D15,$B$2:$D$5,3,FALSE)</f>
        <v>0.1</v>
      </c>
      <c r="I15" s="1">
        <f t="shared" si="0"/>
        <v>0.125</v>
      </c>
    </row>
    <row r="16" spans="2:9" x14ac:dyDescent="0.2">
      <c r="B16" s="11" t="s">
        <v>6</v>
      </c>
      <c r="C16" s="11" t="s">
        <v>8</v>
      </c>
      <c r="D16" s="11" t="s">
        <v>9</v>
      </c>
      <c r="E16" s="15">
        <f>[8]Total!$D$135</f>
        <v>62894.067532362773</v>
      </c>
      <c r="F16" s="14">
        <f>E16-$D$8</f>
        <v>-7104.1431534760268</v>
      </c>
      <c r="G16" s="10">
        <f>E16/$D$8-1</f>
        <v>-0.10149035359432768</v>
      </c>
      <c r="H16" s="12">
        <f>VLOOKUP(C16,$B$2:$D$5,2,FALSE)*VLOOKUP(D16,$B$2:$D$5,3,FALSE)</f>
        <v>8.7499999999999991E-3</v>
      </c>
      <c r="I16" s="1">
        <f t="shared" si="0"/>
        <v>0.13375000000000001</v>
      </c>
    </row>
    <row r="17" spans="2:9" x14ac:dyDescent="0.2">
      <c r="B17" s="11" t="s">
        <v>6</v>
      </c>
      <c r="C17" s="11" t="s">
        <v>9</v>
      </c>
      <c r="D17" s="11" t="s">
        <v>9</v>
      </c>
      <c r="E17" s="15">
        <f>[3]Total!$D$135</f>
        <v>64130.91680401242</v>
      </c>
      <c r="F17" s="14">
        <f>E17-$D$8</f>
        <v>-5867.2938818263792</v>
      </c>
      <c r="G17" s="10">
        <f>E17/$D$8-1</f>
        <v>-8.3820626618008376E-2</v>
      </c>
      <c r="H17" s="12">
        <f>VLOOKUP(C17,$B$2:$D$5,2,FALSE)*VLOOKUP(D17,$B$2:$D$5,3,FALSE)</f>
        <v>2.6249999999999999E-2</v>
      </c>
      <c r="I17" s="1">
        <f t="shared" si="0"/>
        <v>0.16</v>
      </c>
    </row>
    <row r="18" spans="2:9" s="11" customFormat="1" x14ac:dyDescent="0.2">
      <c r="B18" t="s">
        <v>5</v>
      </c>
      <c r="C18" t="s">
        <v>8</v>
      </c>
      <c r="D18" t="s">
        <v>7</v>
      </c>
      <c r="E18" s="14">
        <f>[4]Total!$D$135</f>
        <v>65701.551850306525</v>
      </c>
      <c r="F18" s="14">
        <f>E18-$D$8</f>
        <v>-4296.6588355322747</v>
      </c>
      <c r="G18" s="10">
        <f>E18/$D$8-1</f>
        <v>-6.1382409542098837E-2</v>
      </c>
      <c r="H18" s="10">
        <f>VLOOKUP(C18,$B$2:$D$5,2,FALSE)*VLOOKUP(D18,$B$2:$D$5,3,FALSE)</f>
        <v>3.4999999999999996E-2</v>
      </c>
      <c r="I18" s="13">
        <f t="shared" si="0"/>
        <v>0.19500000000000001</v>
      </c>
    </row>
    <row r="19" spans="2:9" s="11" customFormat="1" x14ac:dyDescent="0.2">
      <c r="B19" t="s">
        <v>5</v>
      </c>
      <c r="C19" t="s">
        <v>9</v>
      </c>
      <c r="D19" t="s">
        <v>7</v>
      </c>
      <c r="E19" s="14">
        <f>[5]Total!$D$135</f>
        <v>66984.323758459359</v>
      </c>
      <c r="F19" s="14">
        <f>E19-$D$8</f>
        <v>-3013.8869273794407</v>
      </c>
      <c r="G19" s="10">
        <f>E19/$D$8-1</f>
        <v>-4.3056628131627028E-2</v>
      </c>
      <c r="H19" s="10">
        <f>VLOOKUP(C19,$B$2:$D$5,2,FALSE)*VLOOKUP(D19,$B$2:$D$5,3,FALSE)</f>
        <v>0.105</v>
      </c>
      <c r="I19" s="13">
        <f t="shared" si="0"/>
        <v>0.3</v>
      </c>
    </row>
    <row r="20" spans="2:9" s="11" customFormat="1" x14ac:dyDescent="0.2">
      <c r="B20" t="s">
        <v>5</v>
      </c>
      <c r="C20" t="s">
        <v>7</v>
      </c>
      <c r="D20" t="s">
        <v>9</v>
      </c>
      <c r="E20" s="14">
        <f>[6]Total!$D$135</f>
        <v>67051.675640735702</v>
      </c>
      <c r="F20" s="14">
        <f>E20-$D$8</f>
        <v>-2946.5350451030972</v>
      </c>
      <c r="G20" s="10">
        <f>E20/$D$8-1</f>
        <v>-4.2094433789565455E-2</v>
      </c>
      <c r="H20" s="10">
        <f>VLOOKUP(C20,$B$2:$D$5,2,FALSE)*VLOOKUP(D20,$B$2:$D$5,3,FALSE)</f>
        <v>0.13999999999999999</v>
      </c>
      <c r="I20" s="13">
        <f t="shared" si="0"/>
        <v>0.43999999999999995</v>
      </c>
    </row>
    <row r="21" spans="2:9" s="11" customFormat="1" x14ac:dyDescent="0.2">
      <c r="B21" t="s">
        <v>10</v>
      </c>
      <c r="C21" t="s">
        <v>7</v>
      </c>
      <c r="D21" t="s">
        <v>7</v>
      </c>
      <c r="E21" s="14">
        <f>$D$8</f>
        <v>69998.2106858388</v>
      </c>
      <c r="F21" s="14">
        <f>E21-$D$8</f>
        <v>0</v>
      </c>
      <c r="G21" s="10">
        <f>E21/$D$8-1</f>
        <v>0</v>
      </c>
      <c r="H21" s="10">
        <f>VLOOKUP(C21,$B$2:$D$5,2,FALSE)*VLOOKUP(D21,$B$2:$D$5,3,FALSE)</f>
        <v>0.55999999999999994</v>
      </c>
      <c r="I21" s="13">
        <f t="shared" si="0"/>
        <v>0.99999999999999989</v>
      </c>
    </row>
    <row r="24" spans="2:9" x14ac:dyDescent="0.2">
      <c r="B24" s="18" t="s">
        <v>16</v>
      </c>
    </row>
    <row r="25" spans="2:9" x14ac:dyDescent="0.2">
      <c r="B25" s="18" t="s">
        <v>17</v>
      </c>
      <c r="C25" s="18"/>
      <c r="D25" s="18" t="s">
        <v>20</v>
      </c>
      <c r="E25" s="18"/>
    </row>
    <row r="26" spans="2:9" x14ac:dyDescent="0.2">
      <c r="B26" t="s">
        <v>18</v>
      </c>
      <c r="C26" s="17">
        <v>0</v>
      </c>
      <c r="D26" s="10">
        <f>SUMIFS($H$13:$H$21,$G$13:$G$21,"&gt;="&amp;C26)</f>
        <v>0.55999999999999994</v>
      </c>
    </row>
    <row r="27" spans="2:9" x14ac:dyDescent="0.2">
      <c r="B27" t="s">
        <v>19</v>
      </c>
      <c r="C27" s="17">
        <v>-0.04</v>
      </c>
      <c r="D27" s="10">
        <f>SUMIFS($H$13:$H$21,$G$13:$G$21,"&lt;="&amp;C27)</f>
        <v>0.43999999999999995</v>
      </c>
    </row>
    <row r="28" spans="2:9" x14ac:dyDescent="0.2">
      <c r="B28" t="s">
        <v>19</v>
      </c>
      <c r="C28" s="17">
        <v>-0.1</v>
      </c>
      <c r="D28" s="10">
        <f t="shared" ref="D28:D29" si="1">SUMIFS($H$13:$H$21,$G$13:$G$21,"&lt;="&amp;C28)</f>
        <v>0.13375000000000001</v>
      </c>
    </row>
    <row r="29" spans="2:9" x14ac:dyDescent="0.2">
      <c r="B29" t="s">
        <v>19</v>
      </c>
      <c r="C29" s="17">
        <v>-0.15</v>
      </c>
      <c r="D29" s="10">
        <f t="shared" si="1"/>
        <v>2.5000000000000001E-2</v>
      </c>
    </row>
  </sheetData>
  <autoFilter ref="B12:H12" xr:uid="{4DBE3570-178F-974B-A21F-DE60DA89B811}">
    <sortState xmlns:xlrd2="http://schemas.microsoft.com/office/spreadsheetml/2017/richdata2" ref="B13:H21">
      <sortCondition ref="F12:F2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2022-07-20T00:18:02Z</dcterms:created>
  <dcterms:modified xsi:type="dcterms:W3CDTF">2022-07-23T13:52:45Z</dcterms:modified>
</cp:coreProperties>
</file>