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16264\Desktop\"/>
    </mc:Choice>
  </mc:AlternateContent>
  <xr:revisionPtr revIDLastSave="0" documentId="8_{363BCBAE-F8A1-4B4E-B8BF-40882E84BAA7}" xr6:coauthVersionLast="47" xr6:coauthVersionMax="47" xr10:uidLastSave="{00000000-0000-0000-0000-000000000000}"/>
  <bookViews>
    <workbookView xWindow="-120" yWindow="-120" windowWidth="20730" windowHeight="11040" firstSheet="1"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7" i="17" l="1"/>
  <c r="E67" i="17"/>
  <c r="F67" i="17"/>
  <c r="G67" i="17"/>
  <c r="H67" i="17"/>
  <c r="I67" i="17"/>
  <c r="J67" i="17"/>
  <c r="K67" i="17"/>
  <c r="L67" i="17"/>
  <c r="D68" i="17"/>
  <c r="E68" i="17"/>
  <c r="F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D47" i="17"/>
  <c r="E47"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D59" i="17"/>
  <c r="E59" i="17"/>
  <c r="F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104" i="11" s="1"/>
  <c r="D118" i="11" s="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E155" i="14"/>
  <c r="D151" i="15"/>
  <c r="E151" i="15" s="1"/>
  <c r="F151" i="15" s="1"/>
  <c r="G151" i="15" s="1"/>
  <c r="H151" i="15" s="1"/>
  <c r="I151" i="15" s="1"/>
  <c r="J151" i="15" s="1"/>
  <c r="K151" i="15" s="1"/>
  <c r="L151" i="15" s="1"/>
  <c r="M151" i="15" s="1"/>
  <c r="E155" i="15"/>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3"/>
  <c r="D88" i="17" s="1"/>
  <c r="D15" i="17"/>
  <c r="E99" i="16"/>
  <c r="E99" i="17" s="1"/>
  <c r="E26" i="17"/>
  <c r="D84" i="12"/>
  <c r="D114" i="12" s="1"/>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I120" i="15" l="1"/>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79" i="11"/>
  <c r="D114" i="11" s="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4" i="15"/>
  <c r="E115" i="15" s="1"/>
  <c r="E116" i="15" s="1"/>
  <c r="E121" i="15" s="1"/>
  <c r="F316" i="5"/>
  <c r="F314" i="5"/>
  <c r="E114" i="14"/>
  <c r="E115" i="14" s="1"/>
  <c r="E116" i="14" s="1"/>
  <c r="E121" i="14" s="1"/>
  <c r="F312" i="5"/>
  <c r="E114" i="13"/>
  <c r="E115" i="13" s="1"/>
  <c r="E116" i="13" s="1"/>
  <c r="D116" i="16"/>
  <c r="D121" i="16" s="1"/>
  <c r="D123" i="16" s="1"/>
  <c r="D124" i="16" s="1"/>
  <c r="D125"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28" i="16"/>
  <c r="E115" i="16"/>
  <c r="E116" i="16" s="1"/>
  <c r="E121" i="16"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D152" i="16" l="1"/>
  <c r="D159" i="16" s="1"/>
  <c r="L307" i="5"/>
  <c r="L120" i="15"/>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H314" i="5"/>
  <c r="G114" i="14"/>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G115" i="15"/>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G115" i="14"/>
  <c r="G116" i="14" s="1"/>
  <c r="G121" i="14" s="1"/>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M120" i="14" l="1"/>
  <c r="E128" i="14"/>
  <c r="E130" i="14"/>
  <c r="E149" i="14"/>
  <c r="F122" i="14" s="1"/>
  <c r="F123" i="14" s="1"/>
  <c r="F124" i="14" s="1"/>
  <c r="F125" i="14" s="1"/>
  <c r="F128" i="14" s="1"/>
  <c r="M307" i="5"/>
  <c r="M306" i="5" s="1"/>
  <c r="M310" i="5"/>
  <c r="M309" i="5"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J11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M115" i="14"/>
  <c r="E124" i="13"/>
  <c r="L121" i="13"/>
  <c r="F123" i="15"/>
  <c r="F124" i="15" s="1"/>
  <c r="E135" i="14"/>
  <c r="J128" i="16" l="1"/>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<sst xmlns="http://schemas.openxmlformats.org/spreadsheetml/2006/main" count="1634" uniqueCount="219">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</sst>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 #,##0.00_);_(* \(#,##0.00\);_(* &quot;-&quot;??_);_(@_)"/>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s>
  <fonts count="23">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4"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43" fontId="6" fillId="0" borderId="0" applyFont="0" applyFill="0" applyBorder="0" applyAlignment="0" applyProtection="0"/>
  </cellStyleXfs>
  <cellXfs count="172">
    <xf numFmtId="0" fontId="0" fillId="0" borderId="0" xfId="0"/>
    <xf numFmtId="164" fontId="7" fillId="0" borderId="0" xfId="1" applyFont="1" applyBorder="1"/>
    <xf numFmtId="164" fontId="0" fillId="0" borderId="0" xfId="1" applyFont="1" applyBorder="1"/>
    <xf numFmtId="164" fontId="9" fillId="0" borderId="0" xfId="1" applyFont="1" applyBorder="1"/>
    <xf numFmtId="10" fontId="0" fillId="0" borderId="0" xfId="2" applyNumberFormat="1" applyFont="1" applyBorder="1"/>
    <xf numFmtId="10" fontId="0" fillId="0" borderId="0" xfId="1" applyNumberFormat="1" applyFont="1" applyBorder="1"/>
    <xf numFmtId="164" fontId="0" fillId="0" borderId="0" xfId="1" applyFont="1" applyBorder="1" applyAlignment="1">
      <alignment vertical="center"/>
    </xf>
    <xf numFmtId="0" fontId="7" fillId="0" borderId="0" xfId="0" applyFont="1" applyBorder="1" applyAlignment="1">
      <alignment horizontal="center"/>
    </xf>
    <xf numFmtId="14" fontId="0" fillId="0" borderId="0" xfId="1" applyNumberFormat="1" applyFont="1" applyBorder="1"/>
    <xf numFmtId="164" fontId="0" fillId="0" borderId="0" xfId="1" applyFont="1" applyFill="1" applyBorder="1"/>
    <xf numFmtId="0" fontId="0" fillId="0" borderId="0" xfId="0" applyAlignment="1"/>
    <xf numFmtId="0" fontId="11"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164" fontId="6" fillId="0" borderId="0" xfId="1" applyFont="1" applyFill="1" applyBorder="1"/>
    <xf numFmtId="165" fontId="0" fillId="0" borderId="0" xfId="1" applyNumberFormat="1" applyFont="1" applyFill="1" applyBorder="1"/>
    <xf numFmtId="9" fontId="0" fillId="0" borderId="0" xfId="2" applyFont="1" applyFill="1" applyBorder="1"/>
    <xf numFmtId="164" fontId="0" fillId="0" borderId="0" xfId="1" applyFont="1" applyBorder="1" applyAlignment="1">
      <alignment horizontal="left" indent="2"/>
    </xf>
    <xf numFmtId="0" fontId="7" fillId="0" borderId="0" xfId="0" applyFont="1" applyAlignment="1"/>
    <xf numFmtId="4" fontId="7" fillId="0" borderId="0" xfId="0" applyNumberFormat="1" applyFont="1" applyAlignment="1"/>
    <xf numFmtId="164"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7" fillId="0" borderId="0" xfId="0" applyFont="1" applyFill="1" applyAlignment="1"/>
    <xf numFmtId="4" fontId="7"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164" fontId="0" fillId="0" borderId="0" xfId="1" applyFont="1" applyFill="1" applyBorder="1" applyAlignment="1">
      <alignment horizontal="left" indent="2"/>
    </xf>
    <xf numFmtId="164"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0" fontId="0" fillId="0" borderId="0" xfId="0" applyFill="1" applyBorder="1"/>
    <xf numFmtId="169" fontId="0" fillId="0" borderId="0" xfId="1" applyNumberFormat="1" applyFont="1" applyFill="1" applyBorder="1"/>
    <xf numFmtId="164" fontId="14" fillId="0" borderId="0" xfId="0" applyNumberFormat="1" applyFont="1"/>
    <xf numFmtId="169" fontId="6" fillId="0" borderId="0" xfId="1" applyNumberFormat="1" applyFont="1" applyFill="1" applyBorder="1"/>
    <xf numFmtId="9" fontId="0" fillId="0" borderId="0" xfId="1" applyNumberFormat="1" applyFont="1" applyBorder="1"/>
    <xf numFmtId="164" fontId="6" fillId="0" borderId="0" xfId="1" applyFont="1" applyBorder="1"/>
    <xf numFmtId="0" fontId="9" fillId="0" borderId="0" xfId="0" applyFont="1" applyFill="1" applyBorder="1"/>
    <xf numFmtId="0" fontId="15" fillId="0" borderId="0" xfId="0" applyFont="1"/>
    <xf numFmtId="164" fontId="16" fillId="0" borderId="0" xfId="1" applyFont="1" applyBorder="1"/>
    <xf numFmtId="0" fontId="8" fillId="0" borderId="0" xfId="0" applyFont="1" applyFill="1" applyBorder="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6" fillId="0" borderId="0" xfId="2" applyNumberFormat="1" applyFont="1" applyFill="1" applyBorder="1"/>
    <xf numFmtId="4" fontId="0" fillId="0" borderId="0" xfId="0" applyNumberFormat="1"/>
    <xf numFmtId="170" fontId="0" fillId="0" borderId="0" xfId="0" applyNumberFormat="1"/>
    <xf numFmtId="0" fontId="11" fillId="0" borderId="0" xfId="0" applyFont="1"/>
    <xf numFmtId="168" fontId="0" fillId="0" borderId="0" xfId="0" applyNumberFormat="1"/>
    <xf numFmtId="164" fontId="12" fillId="0" borderId="0" xfId="1" applyFont="1" applyFill="1" applyBorder="1"/>
    <xf numFmtId="164" fontId="0" fillId="0" borderId="0" xfId="1" applyFont="1" applyAlignment="1"/>
    <xf numFmtId="0" fontId="0" fillId="0" borderId="0" xfId="0" applyAlignment="1">
      <alignment horizontal="left"/>
    </xf>
    <xf numFmtId="164"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164"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0" fontId="5" fillId="0" borderId="1" xfId="0" applyFont="1" applyBorder="1" applyAlignment="1"/>
    <xf numFmtId="165" fontId="5" fillId="0" borderId="1" xfId="1" applyNumberFormat="1" applyFont="1" applyBorder="1"/>
    <xf numFmtId="0" fontId="5" fillId="0" borderId="1" xfId="0" applyFont="1" applyBorder="1" applyAlignment="1">
      <alignment horizontal="left" indent="1"/>
    </xf>
    <xf numFmtId="0" fontId="5" fillId="0" borderId="1" xfId="0" applyFont="1" applyFill="1" applyBorder="1" applyAlignment="1"/>
    <xf numFmtId="0" fontId="5" fillId="0" borderId="1" xfId="0" applyFont="1" applyFill="1" applyBorder="1" applyAlignment="1">
      <alignment horizontal="left" indent="4"/>
    </xf>
    <xf numFmtId="164" fontId="5" fillId="0" borderId="1" xfId="1" applyFont="1" applyFill="1" applyBorder="1" applyAlignment="1">
      <alignment horizontal="left" indent="2"/>
    </xf>
    <xf numFmtId="164" fontId="5" fillId="0" borderId="1" xfId="1" applyFont="1" applyFill="1" applyBorder="1"/>
    <xf numFmtId="0" fontId="12" fillId="0" borderId="0" xfId="0" applyFont="1" applyFill="1" applyAlignment="1"/>
    <xf numFmtId="0" fontId="0" fillId="0" borderId="0" xfId="0" applyFont="1" applyFill="1" applyAlignment="1">
      <alignment horizontal="left"/>
    </xf>
    <xf numFmtId="164" fontId="0" fillId="0" borderId="0" xfId="1" applyFont="1" applyFill="1" applyBorder="1" applyAlignment="1">
      <alignment horizontal="left"/>
    </xf>
    <xf numFmtId="164" fontId="7" fillId="0" borderId="0" xfId="1" applyFont="1" applyFill="1" applyBorder="1" applyAlignment="1">
      <alignment vertical="center" textRotation="90"/>
    </xf>
    <xf numFmtId="16" fontId="5" fillId="0" borderId="0" xfId="0" applyNumberFormat="1" applyFont="1"/>
    <xf numFmtId="4" fontId="0" fillId="0" borderId="0" xfId="0" applyNumberFormat="1" applyFont="1"/>
    <xf numFmtId="4" fontId="7" fillId="0" borderId="0" xfId="0" applyNumberFormat="1" applyFont="1"/>
    <xf numFmtId="164" fontId="19" fillId="0" borderId="0" xfId="1" applyFont="1" applyBorder="1"/>
    <xf numFmtId="165" fontId="7"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0" fontId="18" fillId="0" borderId="0" xfId="3" applyFill="1" applyBorder="1"/>
    <xf numFmtId="10" fontId="5" fillId="0" borderId="1" xfId="0" applyNumberFormat="1" applyFont="1" applyBorder="1"/>
    <xf numFmtId="164" fontId="16" fillId="0" borderId="0" xfId="1" applyFont="1" applyFill="1" applyBorder="1"/>
    <xf numFmtId="165"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applyAlignment="1"/>
    <xf numFmtId="0" fontId="4" fillId="0" borderId="1" xfId="0" applyFont="1" applyBorder="1"/>
    <xf numFmtId="0" fontId="4" fillId="0" borderId="0" xfId="0" applyFont="1"/>
    <xf numFmtId="0" fontId="5" fillId="0" borderId="0" xfId="0" applyFont="1" applyFill="1"/>
    <xf numFmtId="1" fontId="5" fillId="0" borderId="1" xfId="0" applyNumberFormat="1" applyFont="1" applyBorder="1"/>
    <xf numFmtId="0" fontId="5" fillId="0" borderId="1" xfId="0" applyFont="1" applyFill="1" applyBorder="1"/>
    <xf numFmtId="10" fontId="5" fillId="0" borderId="1" xfId="2" applyNumberFormat="1" applyFont="1" applyFill="1" applyBorder="1"/>
    <xf numFmtId="0" fontId="5" fillId="0" borderId="1" xfId="0" applyFont="1" applyFill="1" applyBorder="1" applyAlignment="1">
      <alignment horizontal="left"/>
    </xf>
    <xf numFmtId="0" fontId="20" fillId="0" borderId="1" xfId="0" applyFont="1" applyFill="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164" fontId="0" fillId="10" borderId="0" xfId="1" applyFont="1" applyFill="1" applyBorder="1"/>
    <xf numFmtId="164" fontId="7" fillId="10" borderId="0" xfId="1" applyFont="1" applyFill="1" applyBorder="1"/>
    <xf numFmtId="0" fontId="0" fillId="0" borderId="0" xfId="0" applyFont="1" applyAlignment="1">
      <alignment horizontal="left" indent="1"/>
    </xf>
    <xf numFmtId="0" fontId="21" fillId="0" borderId="0" xfId="0" applyFont="1" applyAlignment="1">
      <alignment horizontal="left"/>
    </xf>
    <xf numFmtId="0" fontId="0" fillId="0" borderId="0" xfId="0" applyFont="1"/>
    <xf numFmtId="0" fontId="20" fillId="0" borderId="0" xfId="1" applyNumberFormat="1" applyFont="1" applyFill="1" applyBorder="1"/>
    <xf numFmtId="0" fontId="5" fillId="0" borderId="0" xfId="0" applyFont="1" applyFill="1" applyBorder="1"/>
    <xf numFmtId="10" fontId="5" fillId="0" borderId="0" xfId="2" applyNumberFormat="1" applyFont="1" applyFill="1" applyBorder="1"/>
    <xf numFmtId="165" fontId="7" fillId="0" borderId="0" xfId="1" applyNumberFormat="1" applyFont="1" applyBorder="1"/>
    <xf numFmtId="1" fontId="7" fillId="0" borderId="0" xfId="1" applyNumberFormat="1" applyFont="1" applyBorder="1"/>
    <xf numFmtId="0" fontId="7" fillId="0" borderId="0" xfId="0" applyFont="1" applyFill="1" applyBorder="1"/>
    <xf numFmtId="0" fontId="20" fillId="0" borderId="1" xfId="0" applyFont="1" applyBorder="1"/>
    <xf numFmtId="164" fontId="5" fillId="0" borderId="1" xfId="1" applyFont="1" applyFill="1" applyBorder="1" applyAlignment="1"/>
    <xf numFmtId="0" fontId="3" fillId="0" borderId="1" xfId="0" applyFont="1" applyFill="1" applyBorder="1" applyAlignment="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applyFill="1" applyBorder="1"/>
    <xf numFmtId="164" fontId="6" fillId="0" borderId="0" xfId="1" applyFont="1" applyFill="1" applyAlignment="1"/>
    <xf numFmtId="0" fontId="0" fillId="0" borderId="0" xfId="0" applyFont="1" applyFill="1"/>
    <xf numFmtId="164" fontId="9" fillId="0" borderId="0" xfId="1" applyFont="1" applyFill="1" applyBorder="1"/>
    <xf numFmtId="165" fontId="6" fillId="0" borderId="0" xfId="2" applyNumberFormat="1" applyFont="1" applyFill="1" applyBorder="1"/>
    <xf numFmtId="164" fontId="0" fillId="0" borderId="1" xfId="1" applyFont="1" applyBorder="1"/>
    <xf numFmtId="9" fontId="0" fillId="0" borderId="0" xfId="2" applyFont="1" applyBorder="1"/>
    <xf numFmtId="169" fontId="7"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6" fillId="0" borderId="0" xfId="2" applyNumberFormat="1" applyFont="1" applyFill="1" applyBorder="1"/>
    <xf numFmtId="164" fontId="0" fillId="0" borderId="0" xfId="1" applyNumberFormat="1" applyFont="1" applyFill="1" applyBorder="1"/>
    <xf numFmtId="164" fontId="0" fillId="0" borderId="0" xfId="1" applyNumberFormat="1" applyFont="1" applyBorder="1"/>
    <xf numFmtId="164" fontId="0" fillId="0" borderId="0" xfId="2" applyNumberFormat="1" applyFont="1" applyFill="1" applyBorder="1"/>
    <xf numFmtId="2" fontId="0" fillId="0" borderId="0" xfId="2" applyNumberFormat="1" applyFont="1" applyFill="1" applyBorder="1"/>
    <xf numFmtId="164" fontId="0" fillId="5" borderId="0" xfId="1" applyFont="1" applyFill="1" applyBorder="1"/>
    <xf numFmtId="0" fontId="0" fillId="0" borderId="0" xfId="0" applyAlignment="1">
      <alignment horizontal="left" indent="1"/>
    </xf>
    <xf numFmtId="0" fontId="5" fillId="11" borderId="0" xfId="0" applyFont="1" applyFill="1"/>
    <xf numFmtId="0" fontId="2" fillId="11" borderId="0" xfId="0" applyFont="1" applyFill="1"/>
    <xf numFmtId="164" fontId="22" fillId="0" borderId="0" xfId="0" applyNumberFormat="1" applyFont="1" applyFill="1"/>
    <xf numFmtId="165" fontId="22" fillId="0" borderId="0" xfId="0" applyNumberFormat="1" applyFont="1" applyFill="1"/>
    <xf numFmtId="1" fontId="5" fillId="0" borderId="0" xfId="0" applyNumberFormat="1" applyFont="1"/>
    <xf numFmtId="3" fontId="0" fillId="0" borderId="0" xfId="0" applyNumberFormat="1" applyAlignment="1"/>
    <xf numFmtId="165" fontId="5" fillId="0" borderId="0" xfId="1" applyNumberFormat="1" applyFont="1"/>
    <xf numFmtId="165"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Fill="1" applyBorder="1"/>
    <xf numFmtId="0" fontId="18" fillId="0" borderId="0" xfId="3" applyFill="1"/>
    <xf numFmtId="166" fontId="10" fillId="3" borderId="1" xfId="2" applyNumberFormat="1" applyFont="1" applyFill="1" applyBorder="1"/>
    <xf numFmtId="164" fontId="7" fillId="9" borderId="0" xfId="1" applyFont="1" applyFill="1" applyBorder="1" applyAlignment="1">
      <alignment horizontal="center" vertical="center" textRotation="90"/>
    </xf>
    <xf numFmtId="169"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164" fontId="7" fillId="3" borderId="0" xfId="1" applyFont="1" applyFill="1" applyBorder="1" applyAlignment="1">
      <alignment horizontal="center" vertical="center" textRotation="90"/>
    </xf>
    <xf numFmtId="164" fontId="7" fillId="4" borderId="0" xfId="1" applyFont="1" applyFill="1" applyBorder="1" applyAlignment="1">
      <alignment horizontal="center" vertical="center" textRotation="90" wrapText="1"/>
    </xf>
    <xf numFmtId="164" fontId="7" fillId="5" borderId="0" xfId="1" applyFont="1" applyFill="1" applyBorder="1" applyAlignment="1">
      <alignment horizontal="center" vertical="center" textRotation="90"/>
    </xf>
    <xf numFmtId="164" fontId="0" fillId="6" borderId="0" xfId="1" applyFont="1" applyFill="1" applyBorder="1" applyAlignment="1">
      <alignment horizontal="center" vertical="center"/>
    </xf>
    <xf numFmtId="164" fontId="7" fillId="7" borderId="0" xfId="1" applyFont="1" applyFill="1" applyBorder="1" applyAlignment="1">
      <alignment horizontal="center" vertical="center" textRotation="90"/>
    </xf>
    <xf numFmtId="164"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164" fontId="7" fillId="11" borderId="0" xfId="1" applyFont="1" applyFill="1" applyBorder="1" applyAlignment="1">
      <alignment horizontal="center" vertical="center" textRotation="90"/>
    </xf>
    <xf numFmtId="164" fontId="7" fillId="12" borderId="0" xfId="1" applyFont="1" applyFill="1" applyBorder="1" applyAlignment="1">
      <alignment horizontal="center" vertical="center" textRotation="90"/>
    </xf>
  </cellXfs>
  <cellStyles count="5">
    <cellStyle name="百分比" xfId="2" builtinId="5"/>
    <cellStyle name="常规" xfId="0" builtinId="0"/>
    <cellStyle name="超链接" xfId="3" builtinId="8"/>
    <cellStyle name="千位分隔" xfId="1" builtinId="3"/>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34"/>
  <sheetViews>
    <sheetView topLeftCell="H13" zoomScale="125" workbookViewId="0">
      <selection activeCell="F25" sqref="F25"/>
    </sheetView>
  </sheetViews>
  <sheetFormatPr defaultColWidth="10.85546875" defaultRowHeight="15"/>
  <cols>
    <col min="1" max="1" width="2.28515625" style="35" customWidth="1"/>
    <col min="2" max="2" width="55.140625" style="35" customWidth="1"/>
    <col min="3" max="14" width="10.85546875" style="35"/>
    <col min="15" max="15" width="10.85546875" style="41"/>
    <col min="16" max="16384" width="10.85546875" style="35"/>
  </cols>
  <sheetData>
    <row r="1" spans="2:15">
      <c r="B1" s="113" t="s">
        <v>169</v>
      </c>
      <c r="C1" s="31" t="s">
        <v>0</v>
      </c>
      <c r="D1" s="31" t="s">
        <v>1</v>
      </c>
      <c r="E1" s="31" t="s">
        <v>2</v>
      </c>
      <c r="F1" s="31" t="s">
        <v>3</v>
      </c>
      <c r="G1" s="31" t="s">
        <v>72</v>
      </c>
      <c r="H1" s="31" t="s">
        <v>86</v>
      </c>
      <c r="I1" s="31" t="s">
        <v>87</v>
      </c>
      <c r="J1" s="31" t="s">
        <v>88</v>
      </c>
      <c r="K1" s="31" t="s">
        <v>89</v>
      </c>
      <c r="L1" s="31" t="s">
        <v>90</v>
      </c>
      <c r="M1" s="31" t="s">
        <v>91</v>
      </c>
      <c r="O1" s="44" t="s">
        <v>71</v>
      </c>
    </row>
    <row r="2" spans="2:15">
      <c r="B2" s="87" t="s">
        <v>56</v>
      </c>
      <c r="C2" s="31"/>
      <c r="D2" s="31"/>
      <c r="E2" s="31"/>
      <c r="F2" s="31"/>
      <c r="G2" s="31"/>
      <c r="H2" s="31"/>
      <c r="I2" s="31"/>
      <c r="J2" s="31"/>
      <c r="K2" s="31"/>
      <c r="L2" s="31"/>
      <c r="M2" s="31"/>
      <c r="O2" s="44"/>
    </row>
    <row r="3" spans="2:15">
      <c r="B3" s="15" t="s">
        <v>159</v>
      </c>
      <c r="C3" s="17">
        <v>0.9</v>
      </c>
      <c r="D3" s="17">
        <f>C3</f>
        <v>0.9</v>
      </c>
      <c r="E3" s="17">
        <f>C3</f>
        <v>0.9</v>
      </c>
      <c r="F3" s="17">
        <v>0.95</v>
      </c>
      <c r="G3" s="17">
        <v>0.95</v>
      </c>
      <c r="H3" s="17">
        <v>0.95</v>
      </c>
      <c r="I3" s="17">
        <v>0.95</v>
      </c>
      <c r="J3" s="17">
        <f>I3</f>
        <v>0.95</v>
      </c>
      <c r="K3" s="17">
        <f t="shared" ref="K3:M3" si="0">J3</f>
        <v>0.95</v>
      </c>
      <c r="L3" s="17">
        <f t="shared" si="0"/>
        <v>0.95</v>
      </c>
      <c r="M3" s="17">
        <f t="shared" si="0"/>
        <v>0.95</v>
      </c>
      <c r="O3" s="41" t="s">
        <v>216</v>
      </c>
    </row>
    <row r="4" spans="2:15">
      <c r="B4" s="9" t="s">
        <v>136</v>
      </c>
      <c r="C4" s="17">
        <f>Data!C278</f>
        <v>0.2118549684444995</v>
      </c>
      <c r="D4" s="17">
        <f>C4</f>
        <v>0.2118549684444995</v>
      </c>
      <c r="E4" s="17">
        <f t="shared" ref="E4:F4" si="1">D4</f>
        <v>0.2118549684444995</v>
      </c>
      <c r="F4" s="17">
        <f t="shared" si="1"/>
        <v>0.2118549684444995</v>
      </c>
      <c r="G4" s="17">
        <f>F4</f>
        <v>0.2118549684444995</v>
      </c>
      <c r="H4" s="17">
        <f t="shared" ref="H4:M4" si="2">G4</f>
        <v>0.2118549684444995</v>
      </c>
      <c r="I4" s="17">
        <f t="shared" si="2"/>
        <v>0.2118549684444995</v>
      </c>
      <c r="J4" s="17">
        <f t="shared" si="2"/>
        <v>0.2118549684444995</v>
      </c>
      <c r="K4" s="17">
        <f t="shared" si="2"/>
        <v>0.2118549684444995</v>
      </c>
      <c r="L4" s="17">
        <f t="shared" si="2"/>
        <v>0.2118549684444995</v>
      </c>
      <c r="M4" s="17">
        <f t="shared" si="2"/>
        <v>0.2118549684444995</v>
      </c>
      <c r="O4" s="41" t="s">
        <v>209</v>
      </c>
    </row>
    <row r="5" spans="2:15">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41" t="s">
        <v>210</v>
      </c>
    </row>
    <row r="6" spans="2:15">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41" t="s">
        <v>211</v>
      </c>
    </row>
    <row r="7" spans="2:15">
      <c r="B7" s="9" t="s">
        <v>162</v>
      </c>
      <c r="C7" s="17">
        <f>Data!C20/Data!C7</f>
        <v>0.30540895721646255</v>
      </c>
      <c r="D7" s="17">
        <f>C7</f>
        <v>0.30540895721646255</v>
      </c>
      <c r="E7" s="17">
        <f t="shared" ref="E7:F8" si="5">D7</f>
        <v>0.30540895721646255</v>
      </c>
      <c r="F7" s="17">
        <f t="shared" si="5"/>
        <v>0.30540895721646255</v>
      </c>
      <c r="G7" s="17">
        <f t="shared" ref="G7:M7" si="6">F7</f>
        <v>0.30540895721646255</v>
      </c>
      <c r="H7" s="17">
        <f t="shared" si="6"/>
        <v>0.30540895721646255</v>
      </c>
      <c r="I7" s="17">
        <f t="shared" si="6"/>
        <v>0.30540895721646255</v>
      </c>
      <c r="J7" s="17">
        <f t="shared" si="6"/>
        <v>0.30540895721646255</v>
      </c>
      <c r="K7" s="17">
        <f t="shared" si="6"/>
        <v>0.30540895721646255</v>
      </c>
      <c r="L7" s="17">
        <f t="shared" si="6"/>
        <v>0.30540895721646255</v>
      </c>
      <c r="M7" s="17">
        <f t="shared" si="6"/>
        <v>0.30540895721646255</v>
      </c>
      <c r="O7" s="41" t="s">
        <v>121</v>
      </c>
    </row>
    <row r="8" spans="2:15">
      <c r="B8" s="9" t="s">
        <v>163</v>
      </c>
      <c r="C8" s="17">
        <f>Data!C21/Data!C8</f>
        <v>0.3054089572164625</v>
      </c>
      <c r="D8" s="17">
        <f>C8</f>
        <v>0.3054089572164625</v>
      </c>
      <c r="E8" s="17">
        <f t="shared" si="5"/>
        <v>0.3054089572164625</v>
      </c>
      <c r="F8" s="17">
        <f t="shared" si="5"/>
        <v>0.3054089572164625</v>
      </c>
      <c r="G8" s="17">
        <f t="shared" ref="G8:M8" si="7">F8</f>
        <v>0.3054089572164625</v>
      </c>
      <c r="H8" s="17">
        <f t="shared" si="7"/>
        <v>0.3054089572164625</v>
      </c>
      <c r="I8" s="17">
        <f t="shared" si="7"/>
        <v>0.3054089572164625</v>
      </c>
      <c r="J8" s="17">
        <f t="shared" si="7"/>
        <v>0.3054089572164625</v>
      </c>
      <c r="K8" s="17">
        <f t="shared" si="7"/>
        <v>0.3054089572164625</v>
      </c>
      <c r="L8" s="17">
        <f t="shared" si="7"/>
        <v>0.3054089572164625</v>
      </c>
      <c r="M8" s="17">
        <f t="shared" si="7"/>
        <v>0.3054089572164625</v>
      </c>
      <c r="O8" s="41" t="s">
        <v>121</v>
      </c>
    </row>
    <row r="9" spans="2:15">
      <c r="B9" s="87" t="s">
        <v>117</v>
      </c>
      <c r="C9" s="31"/>
      <c r="D9" s="31"/>
      <c r="E9" s="31"/>
      <c r="F9" s="31"/>
      <c r="G9" s="31"/>
      <c r="H9" s="31"/>
      <c r="I9" s="31"/>
      <c r="J9" s="31"/>
      <c r="K9" s="31"/>
      <c r="L9" s="31"/>
      <c r="M9" s="31"/>
      <c r="O9" s="44"/>
    </row>
    <row r="10" spans="2:15">
      <c r="B10" s="9" t="s">
        <v>145</v>
      </c>
      <c r="C10" s="33">
        <f>Data!C273</f>
        <v>0.28238133547868061</v>
      </c>
      <c r="D10" s="33">
        <f>Data!C274</f>
        <v>0.23376540255129788</v>
      </c>
      <c r="E10" s="33">
        <f t="shared" ref="E10:F12" si="8">D10</f>
        <v>0.23376540255129788</v>
      </c>
      <c r="F10" s="33">
        <f t="shared" si="8"/>
        <v>0.23376540255129788</v>
      </c>
      <c r="G10" s="33">
        <f t="shared" ref="G10:M11" si="9">F10</f>
        <v>0.23376540255129788</v>
      </c>
      <c r="H10" s="33">
        <f t="shared" si="9"/>
        <v>0.23376540255129788</v>
      </c>
      <c r="I10" s="33">
        <f t="shared" si="9"/>
        <v>0.23376540255129788</v>
      </c>
      <c r="J10" s="33">
        <f t="shared" si="9"/>
        <v>0.23376540255129788</v>
      </c>
      <c r="K10" s="33">
        <f t="shared" si="9"/>
        <v>0.23376540255129788</v>
      </c>
      <c r="L10" s="33">
        <f t="shared" si="9"/>
        <v>0.23376540255129788</v>
      </c>
      <c r="M10" s="33">
        <f t="shared" si="9"/>
        <v>0.23376540255129788</v>
      </c>
      <c r="O10" s="41" t="s">
        <v>212</v>
      </c>
    </row>
    <row r="11" spans="2:15">
      <c r="B11" s="9" t="s">
        <v>146</v>
      </c>
      <c r="C11" s="36">
        <f>Data!C10/Data!C272</f>
        <v>1.9451066499372646E-3</v>
      </c>
      <c r="D11" s="36">
        <f>C11</f>
        <v>1.9451066499372646E-3</v>
      </c>
      <c r="E11" s="36">
        <f t="shared" si="8"/>
        <v>1.9451066499372646E-3</v>
      </c>
      <c r="F11" s="36">
        <f t="shared" si="8"/>
        <v>1.9451066499372646E-3</v>
      </c>
      <c r="G11" s="36">
        <f t="shared" ref="G11:I11" si="10">F11</f>
        <v>1.9451066499372646E-3</v>
      </c>
      <c r="H11" s="36">
        <f t="shared" si="10"/>
        <v>1.9451066499372646E-3</v>
      </c>
      <c r="I11" s="36">
        <f t="shared" si="10"/>
        <v>1.9451066499372646E-3</v>
      </c>
      <c r="J11" s="36">
        <f t="shared" si="9"/>
        <v>1.9451066499372646E-3</v>
      </c>
      <c r="K11" s="36">
        <f t="shared" si="9"/>
        <v>1.9451066499372646E-3</v>
      </c>
      <c r="L11" s="36">
        <f t="shared" si="9"/>
        <v>1.9451066499372646E-3</v>
      </c>
      <c r="M11" s="36">
        <f t="shared" si="9"/>
        <v>1.9451066499372646E-3</v>
      </c>
      <c r="O11" s="41" t="s">
        <v>124</v>
      </c>
    </row>
    <row r="12" spans="2:15">
      <c r="B12" s="9" t="s">
        <v>149</v>
      </c>
      <c r="C12" s="36">
        <f>Data!C10/Data!C272</f>
        <v>1.9451066499372646E-3</v>
      </c>
      <c r="D12" s="36">
        <f>C12</f>
        <v>1.9451066499372646E-3</v>
      </c>
      <c r="E12" s="36">
        <f t="shared" si="8"/>
        <v>1.9451066499372646E-3</v>
      </c>
      <c r="F12" s="36">
        <f t="shared" si="8"/>
        <v>1.9451066499372646E-3</v>
      </c>
      <c r="G12" s="36">
        <f t="shared" ref="G12:M12" si="11">F12</f>
        <v>1.9451066499372646E-3</v>
      </c>
      <c r="H12" s="36">
        <f t="shared" si="11"/>
        <v>1.9451066499372646E-3</v>
      </c>
      <c r="I12" s="36">
        <f t="shared" si="11"/>
        <v>1.9451066499372646E-3</v>
      </c>
      <c r="J12" s="36">
        <f t="shared" si="11"/>
        <v>1.9451066499372646E-3</v>
      </c>
      <c r="K12" s="36">
        <f t="shared" si="11"/>
        <v>1.9451066499372646E-3</v>
      </c>
      <c r="L12" s="36">
        <f t="shared" si="11"/>
        <v>1.9451066499372646E-3</v>
      </c>
      <c r="M12" s="36">
        <f t="shared" si="11"/>
        <v>1.9451066499372646E-3</v>
      </c>
      <c r="O12" s="41" t="s">
        <v>124</v>
      </c>
    </row>
    <row r="13" spans="2:15">
      <c r="B13" s="9" t="s">
        <v>147</v>
      </c>
      <c r="C13" s="17">
        <f>Data!C24/Data!C11</f>
        <v>0.30540895721646255</v>
      </c>
      <c r="D13" s="17">
        <f>C13</f>
        <v>0.30540895721646255</v>
      </c>
      <c r="E13" s="17">
        <f t="shared" ref="E13:E14" si="12">D13</f>
        <v>0.30540895721646255</v>
      </c>
      <c r="F13" s="17">
        <f>E13</f>
        <v>0.30540895721646255</v>
      </c>
      <c r="G13" s="17">
        <f t="shared" ref="G13:M13" si="13">F13</f>
        <v>0.30540895721646255</v>
      </c>
      <c r="H13" s="17">
        <f t="shared" si="13"/>
        <v>0.30540895721646255</v>
      </c>
      <c r="I13" s="17">
        <f t="shared" si="13"/>
        <v>0.30540895721646255</v>
      </c>
      <c r="J13" s="17">
        <f t="shared" si="13"/>
        <v>0.30540895721646255</v>
      </c>
      <c r="K13" s="17">
        <f t="shared" si="13"/>
        <v>0.30540895721646255</v>
      </c>
      <c r="L13" s="17">
        <f t="shared" si="13"/>
        <v>0.30540895721646255</v>
      </c>
      <c r="M13" s="17">
        <f t="shared" si="13"/>
        <v>0.30540895721646255</v>
      </c>
      <c r="O13" s="41" t="s">
        <v>125</v>
      </c>
    </row>
    <row r="14" spans="2:15">
      <c r="B14" s="9" t="s">
        <v>150</v>
      </c>
      <c r="C14" s="17">
        <f>Data!C25/Data!C12</f>
        <v>0.30540895721646255</v>
      </c>
      <c r="D14" s="17">
        <f>C14</f>
        <v>0.30540895721646255</v>
      </c>
      <c r="E14" s="17">
        <f t="shared" si="12"/>
        <v>0.30540895721646255</v>
      </c>
      <c r="F14" s="17">
        <f>E14</f>
        <v>0.30540895721646255</v>
      </c>
      <c r="G14" s="17">
        <f t="shared" ref="G14:M14" si="14">F14</f>
        <v>0.30540895721646255</v>
      </c>
      <c r="H14" s="17">
        <f t="shared" si="14"/>
        <v>0.30540895721646255</v>
      </c>
      <c r="I14" s="17">
        <f t="shared" si="14"/>
        <v>0.30540895721646255</v>
      </c>
      <c r="J14" s="17">
        <f t="shared" si="14"/>
        <v>0.30540895721646255</v>
      </c>
      <c r="K14" s="17">
        <f t="shared" si="14"/>
        <v>0.30540895721646255</v>
      </c>
      <c r="L14" s="17">
        <f t="shared" si="14"/>
        <v>0.30540895721646255</v>
      </c>
      <c r="M14" s="17">
        <f t="shared" si="14"/>
        <v>0.30540895721646255</v>
      </c>
      <c r="O14" s="41" t="s">
        <v>125</v>
      </c>
    </row>
    <row r="15" spans="2:15">
      <c r="B15" s="87" t="s">
        <v>192</v>
      </c>
      <c r="C15" s="31"/>
      <c r="D15" s="31"/>
      <c r="E15" s="31"/>
      <c r="F15" s="31"/>
      <c r="G15" s="31"/>
      <c r="H15" s="31"/>
      <c r="I15" s="31"/>
      <c r="J15" s="31"/>
      <c r="K15" s="31"/>
      <c r="L15" s="31"/>
      <c r="M15" s="31"/>
      <c r="O15" s="44"/>
    </row>
    <row r="16" spans="2:15">
      <c r="B16" s="9" t="s">
        <v>152</v>
      </c>
      <c r="C16" s="33">
        <f>Data!C269</f>
        <v>0.12372683252629821</v>
      </c>
      <c r="D16" s="33">
        <f>Data!C270</f>
        <v>0.12163076483916194</v>
      </c>
      <c r="E16" s="33">
        <f>D16</f>
        <v>0.12163076483916194</v>
      </c>
      <c r="F16" s="33">
        <f t="shared" ref="F16:M16" si="15">E16</f>
        <v>0.12163076483916194</v>
      </c>
      <c r="G16" s="33">
        <f t="shared" si="15"/>
        <v>0.12163076483916194</v>
      </c>
      <c r="H16" s="33">
        <f t="shared" si="15"/>
        <v>0.12163076483916194</v>
      </c>
      <c r="I16" s="33">
        <f t="shared" si="15"/>
        <v>0.12163076483916194</v>
      </c>
      <c r="J16" s="33">
        <f t="shared" si="15"/>
        <v>0.12163076483916194</v>
      </c>
      <c r="K16" s="33">
        <f t="shared" si="15"/>
        <v>0.12163076483916194</v>
      </c>
      <c r="L16" s="33">
        <f t="shared" si="15"/>
        <v>0.12163076483916194</v>
      </c>
      <c r="M16" s="33">
        <f t="shared" si="15"/>
        <v>0.12163076483916194</v>
      </c>
      <c r="O16" s="41" t="s">
        <v>213</v>
      </c>
    </row>
    <row r="17" spans="2:16">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41" t="s">
        <v>126</v>
      </c>
    </row>
    <row r="18" spans="2:16">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41" t="s">
        <v>126</v>
      </c>
    </row>
    <row r="19" spans="2:16">
      <c r="B19" s="9" t="s">
        <v>166</v>
      </c>
      <c r="C19" s="17">
        <f>Data!C28/Data!C15</f>
        <v>0.28839258179457888</v>
      </c>
      <c r="D19" s="17">
        <f>C19</f>
        <v>0.28839258179457888</v>
      </c>
      <c r="E19" s="17">
        <f>D19</f>
        <v>0.28839258179457888</v>
      </c>
      <c r="F19" s="17">
        <f>E19</f>
        <v>0.28839258179457888</v>
      </c>
      <c r="G19" s="17">
        <f t="shared" ref="G19:M19" si="19">F19</f>
        <v>0.28839258179457888</v>
      </c>
      <c r="H19" s="17">
        <f t="shared" si="19"/>
        <v>0.28839258179457888</v>
      </c>
      <c r="I19" s="17">
        <f t="shared" si="19"/>
        <v>0.28839258179457888</v>
      </c>
      <c r="J19" s="17">
        <f t="shared" si="19"/>
        <v>0.28839258179457888</v>
      </c>
      <c r="K19" s="17">
        <f t="shared" si="19"/>
        <v>0.28839258179457888</v>
      </c>
      <c r="L19" s="17">
        <f t="shared" si="19"/>
        <v>0.28839258179457888</v>
      </c>
      <c r="M19" s="17">
        <f t="shared" si="19"/>
        <v>0.28839258179457888</v>
      </c>
      <c r="O19" s="41" t="s">
        <v>127</v>
      </c>
    </row>
    <row r="20" spans="2:16">
      <c r="B20" s="9" t="s">
        <v>167</v>
      </c>
      <c r="C20" s="17">
        <f>Data!C29/Data!C16</f>
        <v>0.36277646341748349</v>
      </c>
      <c r="D20" s="17">
        <f>C20</f>
        <v>0.36277646341748349</v>
      </c>
      <c r="E20" s="17">
        <f>D20</f>
        <v>0.36277646341748349</v>
      </c>
      <c r="F20" s="17">
        <f>E20</f>
        <v>0.36277646341748349</v>
      </c>
      <c r="G20" s="17">
        <f t="shared" ref="G20:M20" si="20">F20</f>
        <v>0.36277646341748349</v>
      </c>
      <c r="H20" s="17">
        <f t="shared" si="20"/>
        <v>0.36277646341748349</v>
      </c>
      <c r="I20" s="17">
        <f t="shared" si="20"/>
        <v>0.36277646341748349</v>
      </c>
      <c r="J20" s="17">
        <f t="shared" si="20"/>
        <v>0.36277646341748349</v>
      </c>
      <c r="K20" s="17">
        <f t="shared" si="20"/>
        <v>0.36277646341748349</v>
      </c>
      <c r="L20" s="17">
        <f t="shared" si="20"/>
        <v>0.36277646341748349</v>
      </c>
      <c r="M20" s="17">
        <f t="shared" si="20"/>
        <v>0.36277646341748349</v>
      </c>
      <c r="O20" s="41" t="s">
        <v>127</v>
      </c>
    </row>
    <row r="21" spans="2:16">
      <c r="B21" s="87" t="s">
        <v>83</v>
      </c>
      <c r="C21" s="31"/>
      <c r="D21" s="31"/>
      <c r="E21" s="31"/>
      <c r="F21" s="31"/>
      <c r="G21" s="31"/>
      <c r="H21" s="31"/>
      <c r="I21" s="31"/>
      <c r="J21" s="31"/>
      <c r="K21" s="31"/>
      <c r="L21" s="31"/>
      <c r="M21" s="31"/>
      <c r="O21" s="44"/>
    </row>
    <row r="22" spans="2:16">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41" t="s">
        <v>176</v>
      </c>
    </row>
    <row r="23" spans="2:16">
      <c r="B23" s="9" t="s">
        <v>171</v>
      </c>
      <c r="C23" s="121">
        <f>Data!C288</f>
        <v>0.1440910368081012</v>
      </c>
      <c r="D23" s="17">
        <f>C23</f>
        <v>0.1440910368081012</v>
      </c>
      <c r="E23" s="17">
        <f t="shared" ref="E23" si="22">D23</f>
        <v>0.1440910368081012</v>
      </c>
      <c r="F23" s="17">
        <v>0.05</v>
      </c>
      <c r="G23" s="17">
        <f>F23</f>
        <v>0.05</v>
      </c>
      <c r="H23" s="17">
        <f t="shared" ref="H23:M23" si="23">G23</f>
        <v>0.05</v>
      </c>
      <c r="I23" s="17">
        <f t="shared" si="23"/>
        <v>0.05</v>
      </c>
      <c r="J23" s="17">
        <f t="shared" si="23"/>
        <v>0.05</v>
      </c>
      <c r="K23" s="17">
        <f t="shared" si="23"/>
        <v>0.05</v>
      </c>
      <c r="L23" s="17">
        <f t="shared" si="23"/>
        <v>0.05</v>
      </c>
      <c r="M23" s="17">
        <f t="shared" si="23"/>
        <v>0.05</v>
      </c>
      <c r="O23" s="41" t="s">
        <v>218</v>
      </c>
    </row>
    <row r="24" spans="2:16">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41" t="s">
        <v>178</v>
      </c>
    </row>
    <row r="25" spans="2:16">
      <c r="B25" s="9" t="s">
        <v>177</v>
      </c>
      <c r="C25" s="32">
        <f>Data!C291</f>
        <v>0.17610110580407881</v>
      </c>
      <c r="D25" s="17">
        <f>C25</f>
        <v>0.17610110580407881</v>
      </c>
      <c r="E25" s="17">
        <f t="shared" ref="E25" si="25">D25</f>
        <v>0.17610110580407881</v>
      </c>
      <c r="F25" s="17">
        <v>0.09</v>
      </c>
      <c r="G25" s="17">
        <v>0.09</v>
      </c>
      <c r="H25" s="17">
        <f t="shared" ref="H25:M25" si="26">G25</f>
        <v>0.09</v>
      </c>
      <c r="I25" s="17">
        <v>0.09</v>
      </c>
      <c r="J25" s="17">
        <f t="shared" si="26"/>
        <v>0.09</v>
      </c>
      <c r="K25" s="17">
        <f t="shared" si="26"/>
        <v>0.09</v>
      </c>
      <c r="L25" s="17">
        <f t="shared" si="26"/>
        <v>0.09</v>
      </c>
      <c r="M25" s="17">
        <f t="shared" si="26"/>
        <v>0.09</v>
      </c>
      <c r="O25" s="41" t="s">
        <v>217</v>
      </c>
    </row>
    <row r="26" spans="2:16">
      <c r="B26" s="9" t="s">
        <v>158</v>
      </c>
      <c r="C26" s="45">
        <f>Data!C263</f>
        <v>1.1989390272362455E-2</v>
      </c>
      <c r="D26" s="46">
        <f>C26</f>
        <v>1.1989390272362455E-2</v>
      </c>
      <c r="E26" s="46">
        <f t="shared" ref="E26:F29" si="27">D26</f>
        <v>1.1989390272362455E-2</v>
      </c>
      <c r="F26" s="46">
        <f t="shared" si="27"/>
        <v>1.1989390272362455E-2</v>
      </c>
      <c r="G26" s="46">
        <f t="shared" ref="G26:M29" si="28">F26</f>
        <v>1.1989390272362455E-2</v>
      </c>
      <c r="H26" s="46">
        <f t="shared" si="28"/>
        <v>1.1989390272362455E-2</v>
      </c>
      <c r="I26" s="46">
        <f t="shared" si="28"/>
        <v>1.1989390272362455E-2</v>
      </c>
      <c r="J26" s="46">
        <f t="shared" si="28"/>
        <v>1.1989390272362455E-2</v>
      </c>
      <c r="K26" s="46">
        <f t="shared" si="28"/>
        <v>1.1989390272362455E-2</v>
      </c>
      <c r="L26" s="46">
        <f t="shared" si="28"/>
        <v>1.1989390272362455E-2</v>
      </c>
      <c r="M26" s="46">
        <f t="shared" si="28"/>
        <v>1.1989390272362455E-2</v>
      </c>
      <c r="O26" s="41" t="s">
        <v>215</v>
      </c>
    </row>
    <row r="27" spans="2:16">
      <c r="B27" s="9" t="s">
        <v>133</v>
      </c>
      <c r="C27" s="34">
        <v>1.4500000000000001E-2</v>
      </c>
      <c r="D27" s="33">
        <v>0.04</v>
      </c>
      <c r="E27" s="33">
        <v>0.05</v>
      </c>
      <c r="F27" s="33">
        <v>0.04</v>
      </c>
      <c r="G27" s="33">
        <v>0.03</v>
      </c>
      <c r="H27" s="33">
        <v>2.86E-2</v>
      </c>
      <c r="I27" s="33">
        <f t="shared" si="28"/>
        <v>2.86E-2</v>
      </c>
      <c r="J27" s="33">
        <f t="shared" si="28"/>
        <v>2.86E-2</v>
      </c>
      <c r="K27" s="33">
        <f t="shared" si="28"/>
        <v>2.86E-2</v>
      </c>
      <c r="L27" s="33">
        <f t="shared" si="28"/>
        <v>2.86E-2</v>
      </c>
      <c r="M27" s="33">
        <f t="shared" si="28"/>
        <v>2.86E-2</v>
      </c>
      <c r="O27" s="41" t="s">
        <v>170</v>
      </c>
    </row>
    <row r="28" spans="2:16">
      <c r="B28" s="9" t="s">
        <v>5</v>
      </c>
      <c r="C28" s="17">
        <v>4.7E-2</v>
      </c>
      <c r="D28" s="17">
        <f>Data!C297</f>
        <v>8.1600000000000006E-2</v>
      </c>
      <c r="E28" s="17">
        <v>7.0000000000000007E-2</v>
      </c>
      <c r="F28" s="17">
        <f t="shared" si="27"/>
        <v>7.0000000000000007E-2</v>
      </c>
      <c r="G28" s="17">
        <f t="shared" si="28"/>
        <v>7.0000000000000007E-2</v>
      </c>
      <c r="H28" s="17">
        <v>0.05</v>
      </c>
      <c r="I28" s="17">
        <f t="shared" si="28"/>
        <v>0.05</v>
      </c>
      <c r="J28" s="17">
        <f t="shared" si="28"/>
        <v>0.05</v>
      </c>
      <c r="K28" s="17">
        <v>0.03</v>
      </c>
      <c r="L28" s="17">
        <v>0.03</v>
      </c>
      <c r="M28" s="17">
        <v>0.03</v>
      </c>
      <c r="O28" s="41" t="s">
        <v>128</v>
      </c>
      <c r="P28" s="152"/>
    </row>
    <row r="29" spans="2:16">
      <c r="B29" s="9" t="s">
        <v>6</v>
      </c>
      <c r="C29" s="34">
        <f>(8.6%+11.6%+8%)/3</f>
        <v>9.3999999999999986E-2</v>
      </c>
      <c r="D29" s="34">
        <f>C29</f>
        <v>9.3999999999999986E-2</v>
      </c>
      <c r="E29" s="34">
        <f t="shared" ref="E29" si="29">D29</f>
        <v>9.3999999999999986E-2</v>
      </c>
      <c r="F29" s="34">
        <f t="shared" si="27"/>
        <v>9.3999999999999986E-2</v>
      </c>
      <c r="G29" s="34">
        <f t="shared" si="28"/>
        <v>9.3999999999999986E-2</v>
      </c>
      <c r="H29" s="34">
        <f t="shared" ref="H29" si="30">G29</f>
        <v>9.3999999999999986E-2</v>
      </c>
      <c r="I29" s="34">
        <f t="shared" si="28"/>
        <v>9.3999999999999986E-2</v>
      </c>
      <c r="J29" s="34">
        <f t="shared" si="28"/>
        <v>9.3999999999999986E-2</v>
      </c>
      <c r="K29" s="34">
        <f t="shared" ref="K29:M29" si="31">J29</f>
        <v>9.3999999999999986E-2</v>
      </c>
      <c r="L29" s="34">
        <f t="shared" si="31"/>
        <v>9.3999999999999986E-2</v>
      </c>
      <c r="M29" s="34">
        <f t="shared" si="31"/>
        <v>9.3999999999999986E-2</v>
      </c>
      <c r="O29" s="41" t="s">
        <v>129</v>
      </c>
    </row>
    <row r="30" spans="2:16">
      <c r="B30" s="9" t="s">
        <v>7</v>
      </c>
      <c r="C30" s="33">
        <v>8.2500000000000004E-2</v>
      </c>
      <c r="D30" s="33"/>
      <c r="E30" s="33"/>
      <c r="F30" s="33"/>
      <c r="G30" s="33"/>
      <c r="H30" s="33"/>
      <c r="I30" s="33"/>
      <c r="J30" s="33"/>
      <c r="K30" s="33"/>
      <c r="L30" s="33"/>
      <c r="M30" s="33"/>
      <c r="O30" s="41" t="s">
        <v>201</v>
      </c>
    </row>
    <row r="31" spans="2:16">
      <c r="B31" s="87" t="s">
        <v>118</v>
      </c>
    </row>
    <row r="32" spans="2:16">
      <c r="B32" s="9" t="s">
        <v>130</v>
      </c>
    </row>
    <row r="33" spans="2:3">
      <c r="B33" s="9" t="s">
        <v>131</v>
      </c>
    </row>
    <row r="34" spans="2:3">
      <c r="C34" s="85"/>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abSelected="1" topLeftCell="A121" zoomScaleNormal="100" workbookViewId="0">
      <selection activeCell="D136" sqref="D136"/>
    </sheetView>
  </sheetViews>
  <sheetFormatPr defaultColWidth="10.85546875" defaultRowHeight="15"/>
  <cols>
    <col min="1" max="1" width="10.85546875" style="2"/>
    <col min="2" max="2" width="64.28515625" style="2" customWidth="1"/>
    <col min="3" max="3" width="15.28515625" style="2" customWidth="1"/>
    <col min="4" max="4" width="14.42578125" style="2" customWidth="1"/>
    <col min="5" max="5" width="13.140625" style="2" customWidth="1"/>
    <col min="6" max="6" width="14.28515625" style="2" customWidth="1"/>
    <col min="7" max="7" width="15.7109375" style="2" bestFit="1" customWidth="1"/>
    <col min="8" max="8" width="15.7109375" style="3" bestFit="1" customWidth="1"/>
    <col min="9" max="13" width="15.7109375" style="2" bestFit="1" customWidth="1"/>
    <col min="14" max="16384" width="10.85546875" style="2"/>
  </cols>
  <sheetData>
    <row r="1" spans="1:13">
      <c r="A1" s="128" t="s">
        <v>50</v>
      </c>
      <c r="B1" s="129"/>
      <c r="C1" s="128" t="s">
        <v>0</v>
      </c>
      <c r="D1" s="128" t="s">
        <v>1</v>
      </c>
      <c r="E1" s="128" t="s">
        <v>2</v>
      </c>
      <c r="F1" s="128" t="s">
        <v>3</v>
      </c>
      <c r="G1" s="128" t="s">
        <v>72</v>
      </c>
      <c r="H1" s="130" t="s">
        <v>73</v>
      </c>
      <c r="I1" s="128" t="s">
        <v>74</v>
      </c>
      <c r="J1" s="128" t="s">
        <v>75</v>
      </c>
      <c r="K1" s="130" t="s">
        <v>76</v>
      </c>
      <c r="L1" s="128" t="s">
        <v>77</v>
      </c>
      <c r="M1" s="130" t="s">
        <v>78</v>
      </c>
    </row>
    <row r="2" spans="1:13" ht="15" customHeight="1">
      <c r="A2" s="155" t="s">
        <v>4</v>
      </c>
      <c r="B2" s="128" t="s">
        <v>168</v>
      </c>
      <c r="C2" s="129"/>
      <c r="D2" s="129"/>
      <c r="E2" s="129"/>
      <c r="F2" s="129"/>
      <c r="G2" s="129"/>
      <c r="H2" s="131"/>
      <c r="I2" s="129"/>
      <c r="J2" s="129"/>
      <c r="K2" s="129"/>
      <c r="L2" s="129"/>
      <c r="M2" s="129"/>
    </row>
    <row r="3" spans="1:13" ht="15" customHeight="1">
      <c r="A3" s="155"/>
      <c r="B3" s="132" t="s">
        <v>188</v>
      </c>
      <c r="C3" s="129"/>
      <c r="D3" s="129"/>
      <c r="E3" s="129"/>
      <c r="F3" s="129"/>
      <c r="G3" s="129"/>
      <c r="H3" s="131"/>
      <c r="I3" s="129"/>
      <c r="J3" s="129"/>
      <c r="K3" s="129"/>
      <c r="L3" s="129"/>
      <c r="M3" s="129"/>
    </row>
    <row r="4" spans="1:13" s="127" customFormat="1">
      <c r="A4" s="156"/>
      <c r="B4" s="133" t="s">
        <v>79</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27" customFormat="1">
      <c r="A5" s="156"/>
      <c r="B5" s="36" t="s">
        <v>136</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c r="A6" s="155"/>
      <c r="B6" s="36" t="s">
        <v>138</v>
      </c>
      <c r="C6" s="36">
        <f>'Systems-US'!C6+'Systems-OUS'!C6+'I&amp;A-US'!C6+'I&amp;A-OUS'!C6+'Services-US'!C6+'Services-OUS'!C6</f>
        <v>0.50488968395945133</v>
      </c>
      <c r="D6" s="36">
        <f>'Systems-US'!D6+'Systems-OUS'!D6+'I&amp;A-US'!D6+'I&amp;A-OUS'!D6+'Services-US'!D6+'Services-OUS'!D6</f>
        <v>0.55537865235539652</v>
      </c>
      <c r="E6" s="36">
        <f>'Systems-US'!E6+'Systems-OUS'!E6+'I&amp;A-US'!E6+'I&amp;A-OUS'!E6+'Services-US'!E6+'Services-OUS'!E6</f>
        <v>0.61091651759093624</v>
      </c>
      <c r="F6" s="36">
        <f>'Systems-US'!F6+'Systems-OUS'!F6+'I&amp;A-US'!F6+'I&amp;A-OUS'!F6+'Services-US'!F6+'Services-OUS'!F6</f>
        <v>0.67200816935002994</v>
      </c>
      <c r="G6" s="36">
        <f>'Systems-US'!G6+'Systems-OUS'!G6+'I&amp;A-US'!G6+'I&amp;A-OUS'!G6+'Services-US'!G6+'Services-OUS'!G6</f>
        <v>0.73920898628503295</v>
      </c>
      <c r="H6" s="36">
        <f>'Systems-US'!H6+'Systems-OUS'!H6+'I&amp;A-US'!H6+'I&amp;A-OUS'!H6+'Services-US'!H6+'Services-OUS'!H6</f>
        <v>0.81312988491353633</v>
      </c>
      <c r="I6" s="36">
        <f>'Systems-US'!I6+'Systems-OUS'!I6+'I&amp;A-US'!I6+'I&amp;A-OUS'!I6+'Services-US'!I6+'Services-OUS'!I6</f>
        <v>0.89444287340489004</v>
      </c>
      <c r="J6" s="36">
        <f>'Systems-US'!J6+'Systems-OUS'!J6+'I&amp;A-US'!J6+'I&amp;A-OUS'!J6+'Services-US'!J6+'Services-OUS'!J6</f>
        <v>0.98388716074537907</v>
      </c>
      <c r="K6" s="36">
        <f>'Systems-US'!K6+'Systems-OUS'!K6+'I&amp;A-US'!K6+'I&amp;A-OUS'!K6+'Services-US'!K6+'Services-OUS'!K6</f>
        <v>1.082275876819917</v>
      </c>
      <c r="L6" s="36">
        <f>'Systems-US'!L6+'Systems-OUS'!L6+'I&amp;A-US'!L6+'I&amp;A-OUS'!L6+'Services-US'!L6+'Services-OUS'!L6</f>
        <v>1.1905034645019088</v>
      </c>
      <c r="M6" s="36">
        <f>'Systems-US'!M6+'Systems-OUS'!M6+'I&amp;A-US'!M6+'I&amp;A-OUS'!M6+'Services-US'!M6+'Services-OUS'!M6</f>
        <v>1.3095538109520999</v>
      </c>
    </row>
    <row r="7" spans="1:13" s="127" customFormat="1">
      <c r="A7" s="156"/>
      <c r="B7" s="36" t="s">
        <v>139</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c r="A8" s="155"/>
      <c r="B8" s="132" t="s">
        <v>189</v>
      </c>
      <c r="C8" s="129"/>
      <c r="D8" s="129"/>
      <c r="E8" s="129"/>
      <c r="F8" s="129"/>
      <c r="G8" s="129"/>
      <c r="H8" s="131"/>
      <c r="I8" s="129"/>
      <c r="J8" s="129"/>
      <c r="K8" s="129"/>
      <c r="L8" s="129"/>
      <c r="M8" s="129"/>
    </row>
    <row r="9" spans="1:13" s="127" customFormat="1">
      <c r="A9" s="156"/>
      <c r="B9" s="16" t="s">
        <v>79</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27" customFormat="1">
      <c r="A10" s="156"/>
      <c r="B10" s="16" t="s">
        <v>136</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c r="A11" s="155"/>
      <c r="B11" s="36" t="s">
        <v>142</v>
      </c>
      <c r="C11" s="36">
        <f>'Systems-US'!C11+'Systems-OUS'!C11+'I&amp;A-US'!C11+'I&amp;A-OUS'!C11+'Services-US'!C11+'Services-OUS'!C11</f>
        <v>0.50488968395945144</v>
      </c>
      <c r="D11" s="36">
        <f>'Systems-US'!D11+'Systems-OUS'!D11+'I&amp;A-US'!D11+'I&amp;A-OUS'!D11+'Services-US'!D11+'Services-OUS'!D11</f>
        <v>0.55537865235539663</v>
      </c>
      <c r="E11" s="36">
        <f>'Systems-US'!E11+'Systems-OUS'!E11+'I&amp;A-US'!E11+'I&amp;A-OUS'!E11+'Services-US'!E11+'Services-OUS'!E11</f>
        <v>0.61091651759093635</v>
      </c>
      <c r="F11" s="36">
        <f>'Systems-US'!F11+'Systems-OUS'!F11+'I&amp;A-US'!F11+'I&amp;A-OUS'!F11+'Services-US'!F11+'Services-OUS'!F11</f>
        <v>0.67200816935003005</v>
      </c>
      <c r="G11" s="36">
        <f>'Systems-US'!G11+'Systems-OUS'!G11+'I&amp;A-US'!G11+'I&amp;A-OUS'!G11+'Services-US'!G11+'Services-OUS'!G11</f>
        <v>0.73920898628503307</v>
      </c>
      <c r="H11" s="36">
        <f>'Systems-US'!H11+'Systems-OUS'!H11+'I&amp;A-US'!H11+'I&amp;A-OUS'!H11+'Services-US'!H11+'Services-OUS'!H11</f>
        <v>0.81312988491353644</v>
      </c>
      <c r="I11" s="36">
        <f>'Systems-US'!I11+'Systems-OUS'!I11+'I&amp;A-US'!I11+'I&amp;A-OUS'!I11+'Services-US'!I11+'Services-OUS'!I11</f>
        <v>0.89444287340489015</v>
      </c>
      <c r="J11" s="36">
        <f>'Systems-US'!J11+'Systems-OUS'!J11+'I&amp;A-US'!J11+'I&amp;A-OUS'!J11+'Services-US'!J11+'Services-OUS'!J11</f>
        <v>0.9838871607453793</v>
      </c>
      <c r="K11" s="36">
        <f>'Systems-US'!K11+'Systems-OUS'!K11+'I&amp;A-US'!K11+'I&amp;A-OUS'!K11+'Services-US'!K11+'Services-OUS'!K11</f>
        <v>1.0822758768199172</v>
      </c>
      <c r="L11" s="36">
        <f>'Systems-US'!L11+'Systems-OUS'!L11+'I&amp;A-US'!L11+'I&amp;A-OUS'!L11+'Services-US'!L11+'Services-OUS'!L11</f>
        <v>1.190503464501909</v>
      </c>
      <c r="M11" s="36">
        <f>'Systems-US'!M11+'Systems-OUS'!M11+'I&amp;A-US'!M11+'I&amp;A-OUS'!M11+'Services-US'!M11+'Services-OUS'!M11</f>
        <v>1.3095538109521001</v>
      </c>
    </row>
    <row r="12" spans="1:13" s="127" customFormat="1">
      <c r="A12" s="156"/>
      <c r="B12" s="16" t="s">
        <v>143</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c r="A13" s="155"/>
      <c r="B13" s="132" t="s">
        <v>84</v>
      </c>
      <c r="C13" s="129"/>
      <c r="D13" s="129"/>
      <c r="E13" s="129"/>
      <c r="F13" s="129"/>
      <c r="G13" s="129"/>
      <c r="H13" s="131"/>
      <c r="I13" s="129"/>
      <c r="J13" s="129"/>
      <c r="K13" s="129"/>
      <c r="L13" s="129"/>
      <c r="M13" s="129"/>
    </row>
    <row r="14" spans="1:13" s="127" customFormat="1">
      <c r="A14" s="156"/>
      <c r="B14" s="36" t="s">
        <v>145</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c r="A15" s="155"/>
      <c r="B15" s="36" t="s">
        <v>146</v>
      </c>
      <c r="C15" s="36">
        <f>'Systems-US'!C15+'Systems-OUS'!C15+'I&amp;A-US'!C15+'I&amp;A-OUS'!C15+'Services-US'!C15+'Services-OUS'!C15</f>
        <v>1.9451066499372646E-3</v>
      </c>
      <c r="D15" s="36">
        <f>'Systems-US'!D15+'Systems-OUS'!D15+'I&amp;A-US'!D15+'I&amp;A-OUS'!D15+'Services-US'!D15+'Services-OUS'!D15</f>
        <v>1.9451066499372646E-3</v>
      </c>
      <c r="E15" s="36">
        <f>'Systems-US'!E15+'Systems-OUS'!E15+'I&amp;A-US'!E15+'I&amp;A-OUS'!E15+'Services-US'!E15+'Services-OUS'!E15</f>
        <v>1.9451066499372646E-3</v>
      </c>
      <c r="F15" s="36">
        <f>'Systems-US'!F15+'Systems-OUS'!F15+'I&amp;A-US'!F15+'I&amp;A-OUS'!F15+'Services-US'!F15+'Services-OUS'!F15</f>
        <v>1.9451066499372646E-3</v>
      </c>
      <c r="G15" s="36">
        <f>'Systems-US'!G15+'Systems-OUS'!G15+'I&amp;A-US'!G15+'I&amp;A-OUS'!G15+'Services-US'!G15+'Services-OUS'!G15</f>
        <v>1.9451066499372646E-3</v>
      </c>
      <c r="H15" s="36">
        <f>'Systems-US'!H15+'Systems-OUS'!H15+'I&amp;A-US'!H15+'I&amp;A-OUS'!H15+'Services-US'!H15+'Services-OUS'!H15</f>
        <v>1.9451066499372646E-3</v>
      </c>
      <c r="I15" s="36">
        <f>'Systems-US'!I15+'Systems-OUS'!I15+'I&amp;A-US'!I15+'I&amp;A-OUS'!I15+'Services-US'!I15+'Services-OUS'!I15</f>
        <v>1.9451066499372646E-3</v>
      </c>
      <c r="J15" s="36">
        <f>'Systems-US'!J15+'Systems-OUS'!J15+'I&amp;A-US'!J15+'I&amp;A-OUS'!J15+'Services-US'!J15+'Services-OUS'!J15</f>
        <v>1.9451066499372646E-3</v>
      </c>
      <c r="K15" s="36">
        <f>'Systems-US'!K15+'Systems-OUS'!K15+'I&amp;A-US'!K15+'I&amp;A-OUS'!K15+'Services-US'!K15+'Services-OUS'!K15</f>
        <v>1.9451066499372646E-3</v>
      </c>
      <c r="L15" s="36">
        <f>'Systems-US'!L15+'Systems-OUS'!L15+'I&amp;A-US'!L15+'I&amp;A-OUS'!L15+'Services-US'!L15+'Services-OUS'!L15</f>
        <v>1.9451066499372646E-3</v>
      </c>
      <c r="M15" s="36">
        <f>'Systems-US'!M15+'Systems-OUS'!M15+'I&amp;A-US'!M15+'I&amp;A-OUS'!M15+'Services-US'!M15+'Services-OUS'!M15</f>
        <v>1.9451066499372646E-3</v>
      </c>
    </row>
    <row r="16" spans="1:13" s="127" customFormat="1">
      <c r="A16" s="156"/>
      <c r="B16" s="36" t="s">
        <v>147</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c r="A17" s="155"/>
      <c r="B17" s="132" t="s">
        <v>85</v>
      </c>
      <c r="C17" s="129"/>
      <c r="D17" s="129"/>
      <c r="E17" s="129"/>
      <c r="F17" s="129"/>
      <c r="G17" s="129"/>
      <c r="H17" s="131"/>
      <c r="I17" s="129"/>
      <c r="J17" s="129"/>
      <c r="K17" s="129"/>
      <c r="L17" s="129"/>
      <c r="M17" s="129"/>
    </row>
    <row r="18" spans="1:13" s="4" customFormat="1">
      <c r="A18" s="157"/>
      <c r="B18" s="36" t="s">
        <v>145</v>
      </c>
      <c r="C18" s="34">
        <f>'Systems-US'!C18+'Systems-OUS'!C18+'I&amp;A-US'!C18+'I&amp;A-OUS'!C18+'Services-US'!C18+'Services-OUS'!C18</f>
        <v>0.28238133547868061</v>
      </c>
      <c r="D18" s="34">
        <f>'Systems-US'!D18+'Systems-OUS'!D18+'I&amp;A-US'!D18+'I&amp;A-OUS'!D18+'Services-US'!D18+'Services-OUS'!D18</f>
        <v>0.23376540255129788</v>
      </c>
      <c r="E18" s="34">
        <f>'Systems-US'!E18+'Systems-OUS'!E18+'I&amp;A-US'!E18+'I&amp;A-OUS'!E18+'Services-US'!E18+'Services-OUS'!E18</f>
        <v>0.23376540255129788</v>
      </c>
      <c r="F18" s="34">
        <f>'Systems-US'!F18+'Systems-OUS'!F18+'I&amp;A-US'!F18+'I&amp;A-OUS'!F18+'Services-US'!F18+'Services-OUS'!F18</f>
        <v>0.23376540255129788</v>
      </c>
      <c r="G18" s="34">
        <f>'Systems-US'!G18+'Systems-OUS'!G18+'I&amp;A-US'!G18+'I&amp;A-OUS'!G18+'Services-US'!G18+'Services-OUS'!G18</f>
        <v>0.23376540255129788</v>
      </c>
      <c r="H18" s="34">
        <f>'Systems-US'!H18+'Systems-OUS'!H18+'I&amp;A-US'!H18+'I&amp;A-OUS'!H18+'Services-US'!H18+'Services-OUS'!H18</f>
        <v>0.23376540255129788</v>
      </c>
      <c r="I18" s="34">
        <f>'Systems-US'!I18+'Systems-OUS'!I18+'I&amp;A-US'!I18+'I&amp;A-OUS'!I18+'Services-US'!I18+'Services-OUS'!I18</f>
        <v>0.23376540255129788</v>
      </c>
      <c r="J18" s="34">
        <f>'Systems-US'!J18+'Systems-OUS'!J18+'I&amp;A-US'!J18+'I&amp;A-OUS'!J18+'Services-US'!J18+'Services-OUS'!J18</f>
        <v>0.23376540255129788</v>
      </c>
      <c r="K18" s="34">
        <f>'Systems-US'!K18+'Systems-OUS'!K18+'I&amp;A-US'!K18+'I&amp;A-OUS'!K18+'Services-US'!K18+'Services-OUS'!K18</f>
        <v>0.23376540255129788</v>
      </c>
      <c r="L18" s="34">
        <f>'Systems-US'!L18+'Systems-OUS'!L18+'I&amp;A-US'!L18+'I&amp;A-OUS'!L18+'Services-US'!L18+'Services-OUS'!L18</f>
        <v>0.23376540255129788</v>
      </c>
      <c r="M18" s="34">
        <f>'Systems-US'!M18+'Systems-OUS'!M18+'I&amp;A-US'!M18+'I&amp;A-OUS'!M18+'Services-US'!M18+'Services-OUS'!M18</f>
        <v>0.23376540255129788</v>
      </c>
    </row>
    <row r="19" spans="1:13">
      <c r="A19" s="155"/>
      <c r="B19" s="36" t="s">
        <v>149</v>
      </c>
      <c r="C19" s="36">
        <f>'Systems-US'!C19+'Systems-OUS'!C19+'I&amp;A-US'!C19+'I&amp;A-OUS'!C19+'Services-US'!C19+'Services-OUS'!C19</f>
        <v>1.9451066499372646E-3</v>
      </c>
      <c r="D19" s="36">
        <f>'Systems-US'!D19+'Systems-OUS'!D19+'I&amp;A-US'!D19+'I&amp;A-OUS'!D19+'Services-US'!D19+'Services-OUS'!D19</f>
        <v>1.9451066499372646E-3</v>
      </c>
      <c r="E19" s="36">
        <f>'Systems-US'!E19+'Systems-OUS'!E19+'I&amp;A-US'!E19+'I&amp;A-OUS'!E19+'Services-US'!E19+'Services-OUS'!E19</f>
        <v>1.9451066499372646E-3</v>
      </c>
      <c r="F19" s="36">
        <f>'Systems-US'!F19+'Systems-OUS'!F19+'I&amp;A-US'!F19+'I&amp;A-OUS'!F19+'Services-US'!F19+'Services-OUS'!F19</f>
        <v>1.9451066499372646E-3</v>
      </c>
      <c r="G19" s="36">
        <f>'Systems-US'!G19+'Systems-OUS'!G19+'I&amp;A-US'!G19+'I&amp;A-OUS'!G19+'Services-US'!G19+'Services-OUS'!G19</f>
        <v>1.9451066499372646E-3</v>
      </c>
      <c r="H19" s="36">
        <f>'Systems-US'!H19+'Systems-OUS'!H19+'I&amp;A-US'!H19+'I&amp;A-OUS'!H19+'Services-US'!H19+'Services-OUS'!H19</f>
        <v>1.9451066499372646E-3</v>
      </c>
      <c r="I19" s="36">
        <f>'Systems-US'!I19+'Systems-OUS'!I19+'I&amp;A-US'!I19+'I&amp;A-OUS'!I19+'Services-US'!I19+'Services-OUS'!I19</f>
        <v>1.9451066499372646E-3</v>
      </c>
      <c r="J19" s="36">
        <f>'Systems-US'!J19+'Systems-OUS'!J19+'I&amp;A-US'!J19+'I&amp;A-OUS'!J19+'Services-US'!J19+'Services-OUS'!J19</f>
        <v>1.9451066499372646E-3</v>
      </c>
      <c r="K19" s="36">
        <f>'Systems-US'!K19+'Systems-OUS'!K19+'I&amp;A-US'!K19+'I&amp;A-OUS'!K19+'Services-US'!K19+'Services-OUS'!K19</f>
        <v>1.9451066499372646E-3</v>
      </c>
      <c r="L19" s="36">
        <f>'Systems-US'!L19+'Systems-OUS'!L19+'I&amp;A-US'!L19+'I&amp;A-OUS'!L19+'Services-US'!L19+'Services-OUS'!L19</f>
        <v>1.9451066499372646E-3</v>
      </c>
      <c r="M19" s="36">
        <f>'Systems-US'!M19+'Systems-OUS'!M19+'I&amp;A-US'!M19+'I&amp;A-OUS'!M19+'Services-US'!M19+'Services-OUS'!M19</f>
        <v>1.9451066499372646E-3</v>
      </c>
    </row>
    <row r="20" spans="1:13" s="4" customFormat="1">
      <c r="A20" s="157"/>
      <c r="B20" s="36" t="s">
        <v>150</v>
      </c>
      <c r="C20" s="34">
        <f>'Systems-US'!C20+'Systems-OUS'!C20+'I&amp;A-US'!C20+'I&amp;A-OUS'!C20+'Services-US'!C20+'Services-OUS'!C20</f>
        <v>0.30540895721646255</v>
      </c>
      <c r="D20" s="34">
        <f>'Systems-US'!D20+'Systems-OUS'!D20+'I&amp;A-US'!D20+'I&amp;A-OUS'!D20+'Services-US'!D20+'Services-OUS'!D20</f>
        <v>0.30540895721646255</v>
      </c>
      <c r="E20" s="34">
        <f>'Systems-US'!E20+'Systems-OUS'!E20+'I&amp;A-US'!E20+'I&amp;A-OUS'!E20+'Services-US'!E20+'Services-OUS'!E20</f>
        <v>0.30540895721646255</v>
      </c>
      <c r="F20" s="34">
        <f>'Systems-US'!F20+'Systems-OUS'!F20+'I&amp;A-US'!F20+'I&amp;A-OUS'!F20+'Services-US'!F20+'Services-OUS'!F20</f>
        <v>0.30540895721646255</v>
      </c>
      <c r="G20" s="34">
        <f>'Systems-US'!G20+'Systems-OUS'!G20+'I&amp;A-US'!G20+'I&amp;A-OUS'!G20+'Services-US'!G20+'Services-OUS'!G20</f>
        <v>0.30540895721646255</v>
      </c>
      <c r="H20" s="34">
        <f>'Systems-US'!H20+'Systems-OUS'!H20+'I&amp;A-US'!H20+'I&amp;A-OUS'!H20+'Services-US'!H20+'Services-OUS'!H20</f>
        <v>0.30540895721646255</v>
      </c>
      <c r="I20" s="34">
        <f>'Systems-US'!I20+'Systems-OUS'!I20+'I&amp;A-US'!I20+'I&amp;A-OUS'!I20+'Services-US'!I20+'Services-OUS'!I20</f>
        <v>0.30540895721646255</v>
      </c>
      <c r="J20" s="34">
        <f>'Systems-US'!J20+'Systems-OUS'!J20+'I&amp;A-US'!J20+'I&amp;A-OUS'!J20+'Services-US'!J20+'Services-OUS'!J20</f>
        <v>0.30540895721646255</v>
      </c>
      <c r="K20" s="34">
        <f>'Systems-US'!K20+'Systems-OUS'!K20+'I&amp;A-US'!K20+'I&amp;A-OUS'!K20+'Services-US'!K20+'Services-OUS'!K20</f>
        <v>0.30540895721646255</v>
      </c>
      <c r="L20" s="34">
        <f>'Systems-US'!L20+'Systems-OUS'!L20+'I&amp;A-US'!L20+'I&amp;A-OUS'!L20+'Services-US'!L20+'Services-OUS'!L20</f>
        <v>0.30540895721646255</v>
      </c>
      <c r="M20" s="34">
        <f>'Systems-US'!M20+'Systems-OUS'!M20+'I&amp;A-US'!M20+'I&amp;A-OUS'!M20+'Services-US'!M20+'Services-OUS'!M20</f>
        <v>0.30540895721646255</v>
      </c>
    </row>
    <row r="21" spans="1:13">
      <c r="A21" s="155"/>
      <c r="B21" s="132" t="s">
        <v>190</v>
      </c>
      <c r="C21" s="129"/>
      <c r="D21" s="129"/>
      <c r="E21" s="129"/>
      <c r="F21" s="129"/>
      <c r="G21" s="129"/>
      <c r="H21" s="131"/>
      <c r="I21" s="129"/>
      <c r="J21" s="129"/>
      <c r="K21" s="129"/>
      <c r="L21" s="129"/>
      <c r="M21" s="129"/>
    </row>
    <row r="22" spans="1:13" s="4" customFormat="1">
      <c r="A22" s="157"/>
      <c r="B22" s="36" t="s">
        <v>152</v>
      </c>
      <c r="C22" s="34">
        <f>'Systems-US'!C22+'Systems-OUS'!C22+'I&amp;A-US'!C22+'I&amp;A-OUS'!C22+'Services-US'!C22+'Services-OUS'!C22</f>
        <v>0.12372683252629821</v>
      </c>
      <c r="D22" s="34">
        <f>'Systems-US'!D22+'Systems-OUS'!D22+'I&amp;A-US'!D22+'I&amp;A-OUS'!D22+'Services-US'!D22+'Services-OUS'!D22</f>
        <v>0.12163076483916194</v>
      </c>
      <c r="E22" s="34">
        <f>'Systems-US'!E22+'Systems-OUS'!E22+'I&amp;A-US'!E22+'I&amp;A-OUS'!E22+'Services-US'!E22+'Services-OUS'!E22</f>
        <v>0.12163076483916194</v>
      </c>
      <c r="F22" s="34">
        <f>'Systems-US'!F22+'Systems-OUS'!F22+'I&amp;A-US'!F22+'I&amp;A-OUS'!F22+'Services-US'!F22+'Services-OUS'!F22</f>
        <v>0.12163076483916194</v>
      </c>
      <c r="G22" s="34">
        <f>'Systems-US'!G22+'Systems-OUS'!G22+'I&amp;A-US'!G22+'I&amp;A-OUS'!G22+'Services-US'!G22+'Services-OUS'!G22</f>
        <v>0.12163076483916194</v>
      </c>
      <c r="H22" s="34">
        <f>'Systems-US'!H22+'Systems-OUS'!H22+'I&amp;A-US'!H22+'I&amp;A-OUS'!H22+'Services-US'!H22+'Services-OUS'!H22</f>
        <v>0.12163076483916194</v>
      </c>
      <c r="I22" s="34">
        <f>'Systems-US'!I22+'Systems-OUS'!I22+'I&amp;A-US'!I22+'I&amp;A-OUS'!I22+'Services-US'!I22+'Services-OUS'!I22</f>
        <v>0.12163076483916194</v>
      </c>
      <c r="J22" s="34">
        <f>'Systems-US'!J22+'Systems-OUS'!J22+'I&amp;A-US'!J22+'I&amp;A-OUS'!J22+'Services-US'!J22+'Services-OUS'!J22</f>
        <v>0.12163076483916194</v>
      </c>
      <c r="K22" s="34">
        <f>'Systems-US'!K22+'Systems-OUS'!K22+'I&amp;A-US'!K22+'I&amp;A-OUS'!K22+'Services-US'!K22+'Services-OUS'!K22</f>
        <v>0.12163076483916194</v>
      </c>
      <c r="L22" s="34">
        <f>'Systems-US'!L22+'Systems-OUS'!L22+'I&amp;A-US'!L22+'I&amp;A-OUS'!L22+'Services-US'!L22+'Services-OUS'!L22</f>
        <v>0.12163076483916194</v>
      </c>
      <c r="M22" s="34">
        <f>'Systems-US'!M22+'Systems-OUS'!M22+'I&amp;A-US'!M22+'I&amp;A-OUS'!M22+'Services-US'!M22+'Services-OUS'!M22</f>
        <v>0.12163076483916194</v>
      </c>
    </row>
    <row r="23" spans="1:13">
      <c r="A23" s="155"/>
      <c r="B23" s="36" t="s">
        <v>153</v>
      </c>
      <c r="C23" s="36">
        <f>'Systems-US'!C23+'Systems-OUS'!C23+'I&amp;A-US'!C23+'I&amp;A-OUS'!C23+'Services-US'!C23+'Services-OUS'!C23</f>
        <v>0.14575984537327855</v>
      </c>
      <c r="D23" s="36">
        <f>'Systems-US'!D23+'Systems-OUS'!D23+'I&amp;A-US'!D23+'I&amp;A-OUS'!D23+'Services-US'!D23+'Services-OUS'!D23</f>
        <v>0.14575984537327855</v>
      </c>
      <c r="E23" s="36">
        <f>'Systems-US'!E23+'Systems-OUS'!E23+'I&amp;A-US'!E23+'I&amp;A-OUS'!E23+'Services-US'!E23+'Services-OUS'!E23</f>
        <v>0.14575984537327855</v>
      </c>
      <c r="F23" s="36">
        <f>'Systems-US'!F23+'Systems-OUS'!F23+'I&amp;A-US'!F23+'I&amp;A-OUS'!F23+'Services-US'!F23+'Services-OUS'!F23</f>
        <v>0.14575984537327855</v>
      </c>
      <c r="G23" s="36">
        <f>'Systems-US'!G23+'Systems-OUS'!G23+'I&amp;A-US'!G23+'I&amp;A-OUS'!G23+'Services-US'!G23+'Services-OUS'!G23</f>
        <v>0.14575984537327855</v>
      </c>
      <c r="H23" s="36">
        <f>'Systems-US'!H23+'Systems-OUS'!H23+'I&amp;A-US'!H23+'I&amp;A-OUS'!H23+'Services-US'!H23+'Services-OUS'!H23</f>
        <v>0.14575984537327855</v>
      </c>
      <c r="I23" s="36">
        <f>'Systems-US'!I23+'Systems-OUS'!I23+'I&amp;A-US'!I23+'I&amp;A-OUS'!I23+'Services-US'!I23+'Services-OUS'!I23</f>
        <v>0.14575984537327855</v>
      </c>
      <c r="J23" s="36">
        <f>'Systems-US'!J23+'Systems-OUS'!J23+'I&amp;A-US'!J23+'I&amp;A-OUS'!J23+'Services-US'!J23+'Services-OUS'!J23</f>
        <v>0.14575984537327855</v>
      </c>
      <c r="K23" s="36">
        <f>'Systems-US'!K23+'Systems-OUS'!K23+'I&amp;A-US'!K23+'I&amp;A-OUS'!K23+'Services-US'!K23+'Services-OUS'!K23</f>
        <v>0.14575984537327855</v>
      </c>
      <c r="L23" s="36">
        <f>'Systems-US'!L23+'Systems-OUS'!L23+'I&amp;A-US'!L23+'I&amp;A-OUS'!L23+'Services-US'!L23+'Services-OUS'!L23</f>
        <v>0.14575984537327855</v>
      </c>
      <c r="M23" s="36">
        <f>'Systems-US'!M23+'Systems-OUS'!M23+'I&amp;A-US'!M23+'I&amp;A-OUS'!M23+'Services-US'!M23+'Services-OUS'!M23</f>
        <v>0.14575984537327855</v>
      </c>
    </row>
    <row r="24" spans="1:13" s="4" customFormat="1">
      <c r="A24" s="157"/>
      <c r="B24" s="36" t="s">
        <v>154</v>
      </c>
      <c r="C24" s="34">
        <f>'Systems-US'!C24+'Systems-OUS'!C24+'I&amp;A-US'!C24+'I&amp;A-OUS'!C24+'Services-US'!C24+'Services-OUS'!C24</f>
        <v>0.28839258179457888</v>
      </c>
      <c r="D24" s="34">
        <f>'Systems-US'!D24+'Systems-OUS'!D24+'I&amp;A-US'!D24+'I&amp;A-OUS'!D24+'Services-US'!D24+'Services-OUS'!D24</f>
        <v>0.28839258179457888</v>
      </c>
      <c r="E24" s="34">
        <f>'Systems-US'!E24+'Systems-OUS'!E24+'I&amp;A-US'!E24+'I&amp;A-OUS'!E24+'Services-US'!E24+'Services-OUS'!E24</f>
        <v>0.28839258179457888</v>
      </c>
      <c r="F24" s="34">
        <f>'Systems-US'!F24+'Systems-OUS'!F24+'I&amp;A-US'!F24+'I&amp;A-OUS'!F24+'Services-US'!F24+'Services-OUS'!F24</f>
        <v>0.28839258179457888</v>
      </c>
      <c r="G24" s="34">
        <f>'Systems-US'!G24+'Systems-OUS'!G24+'I&amp;A-US'!G24+'I&amp;A-OUS'!G24+'Services-US'!G24+'Services-OUS'!G24</f>
        <v>0.28839258179457888</v>
      </c>
      <c r="H24" s="34">
        <f>'Systems-US'!H24+'Systems-OUS'!H24+'I&amp;A-US'!H24+'I&amp;A-OUS'!H24+'Services-US'!H24+'Services-OUS'!H24</f>
        <v>0.28839258179457888</v>
      </c>
      <c r="I24" s="34">
        <f>'Systems-US'!I24+'Systems-OUS'!I24+'I&amp;A-US'!I24+'I&amp;A-OUS'!I24+'Services-US'!I24+'Services-OUS'!I24</f>
        <v>0.28839258179457888</v>
      </c>
      <c r="J24" s="34">
        <f>'Systems-US'!J24+'Systems-OUS'!J24+'I&amp;A-US'!J24+'I&amp;A-OUS'!J24+'Services-US'!J24+'Services-OUS'!J24</f>
        <v>0.28839258179457888</v>
      </c>
      <c r="K24" s="34">
        <f>'Systems-US'!K24+'Systems-OUS'!K24+'I&amp;A-US'!K24+'I&amp;A-OUS'!K24+'Services-US'!K24+'Services-OUS'!K24</f>
        <v>0.28839258179457888</v>
      </c>
      <c r="L24" s="34">
        <f>'Systems-US'!L24+'Systems-OUS'!L24+'I&amp;A-US'!L24+'I&amp;A-OUS'!L24+'Services-US'!L24+'Services-OUS'!L24</f>
        <v>0.28839258179457888</v>
      </c>
      <c r="M24" s="34">
        <f>'Systems-US'!M24+'Systems-OUS'!M24+'I&amp;A-US'!M24+'I&amp;A-OUS'!M24+'Services-US'!M24+'Services-OUS'!M24</f>
        <v>0.28839258179457888</v>
      </c>
    </row>
    <row r="25" spans="1:13">
      <c r="A25" s="155"/>
      <c r="B25" s="132" t="s">
        <v>191</v>
      </c>
      <c r="C25" s="129"/>
      <c r="D25" s="129"/>
      <c r="E25" s="129"/>
      <c r="F25" s="129"/>
      <c r="G25" s="129"/>
      <c r="H25" s="131"/>
      <c r="I25" s="129"/>
      <c r="J25" s="129"/>
      <c r="K25" s="129"/>
      <c r="L25" s="129"/>
      <c r="M25" s="129"/>
    </row>
    <row r="26" spans="1:13" s="4" customFormat="1">
      <c r="A26" s="157"/>
      <c r="B26" s="36" t="s">
        <v>152</v>
      </c>
      <c r="C26" s="34">
        <f>'Systems-US'!C26+'Systems-OUS'!C26+'I&amp;A-US'!C26+'I&amp;A-OUS'!C26+'Services-US'!C26+'Services-OUS'!C26</f>
        <v>0.12372683252629821</v>
      </c>
      <c r="D26" s="34">
        <f>'Systems-US'!D26+'Systems-OUS'!D26+'I&amp;A-US'!D26+'I&amp;A-OUS'!D26+'Services-US'!D26+'Services-OUS'!D26</f>
        <v>0.12163076483916194</v>
      </c>
      <c r="E26" s="34">
        <f>'Systems-US'!E26+'Systems-OUS'!E26+'I&amp;A-US'!E26+'I&amp;A-OUS'!E26+'Services-US'!E26+'Services-OUS'!E26</f>
        <v>0.12163076483916194</v>
      </c>
      <c r="F26" s="34">
        <f>'Systems-US'!F26+'Systems-OUS'!F26+'I&amp;A-US'!F26+'I&amp;A-OUS'!F26+'Services-US'!F26+'Services-OUS'!F26</f>
        <v>0.12163076483916194</v>
      </c>
      <c r="G26" s="34">
        <f>'Systems-US'!G26+'Systems-OUS'!G26+'I&amp;A-US'!G26+'I&amp;A-OUS'!G26+'Services-US'!G26+'Services-OUS'!G26</f>
        <v>0.12163076483916194</v>
      </c>
      <c r="H26" s="34">
        <f>'Systems-US'!H26+'Systems-OUS'!H26+'I&amp;A-US'!H26+'I&amp;A-OUS'!H26+'Services-US'!H26+'Services-OUS'!H26</f>
        <v>0.12163076483916194</v>
      </c>
      <c r="I26" s="34">
        <f>'Systems-US'!I26+'Systems-OUS'!I26+'I&amp;A-US'!I26+'I&amp;A-OUS'!I26+'Services-US'!I26+'Services-OUS'!I26</f>
        <v>0.12163076483916194</v>
      </c>
      <c r="J26" s="34">
        <f>'Systems-US'!J26+'Systems-OUS'!J26+'I&amp;A-US'!J26+'I&amp;A-OUS'!J26+'Services-US'!J26+'Services-OUS'!J26</f>
        <v>0.12163076483916194</v>
      </c>
      <c r="K26" s="34">
        <f>'Systems-US'!K26+'Systems-OUS'!K26+'I&amp;A-US'!K26+'I&amp;A-OUS'!K26+'Services-US'!K26+'Services-OUS'!K26</f>
        <v>0.12163076483916194</v>
      </c>
      <c r="L26" s="34">
        <f>'Systems-US'!L26+'Systems-OUS'!L26+'I&amp;A-US'!L26+'I&amp;A-OUS'!L26+'Services-US'!L26+'Services-OUS'!L26</f>
        <v>0.12163076483916194</v>
      </c>
      <c r="M26" s="34">
        <f>'Systems-US'!M26+'Systems-OUS'!M26+'I&amp;A-US'!M26+'I&amp;A-OUS'!M26+'Services-US'!M26+'Services-OUS'!M26</f>
        <v>0.12163076483916194</v>
      </c>
    </row>
    <row r="27" spans="1:13">
      <c r="A27" s="155"/>
      <c r="B27" s="36" t="s">
        <v>156</v>
      </c>
      <c r="C27" s="36">
        <f>'Systems-US'!C27+'Systems-OUS'!C27+'I&amp;A-US'!C27+'I&amp;A-OUS'!C27+'Services-US'!C27+'Services-OUS'!C27</f>
        <v>0.12076418371285218</v>
      </c>
      <c r="D27" s="36">
        <f>'Systems-US'!D27+'Systems-OUS'!D27+'I&amp;A-US'!D27+'I&amp;A-OUS'!D27+'Services-US'!D27+'Services-OUS'!D27</f>
        <v>0.12076418371285218</v>
      </c>
      <c r="E27" s="36">
        <f>'Systems-US'!E27+'Systems-OUS'!E27+'I&amp;A-US'!E27+'I&amp;A-OUS'!E27+'Services-US'!E27+'Services-OUS'!E27</f>
        <v>0.12076418371285218</v>
      </c>
      <c r="F27" s="36">
        <f>'Systems-US'!F27+'Systems-OUS'!F27+'I&amp;A-US'!F27+'I&amp;A-OUS'!F27+'Services-US'!F27+'Services-OUS'!F27</f>
        <v>0.12076418371285218</v>
      </c>
      <c r="G27" s="36">
        <f>'Systems-US'!G27+'Systems-OUS'!G27+'I&amp;A-US'!G27+'I&amp;A-OUS'!G27+'Services-US'!G27+'Services-OUS'!G27</f>
        <v>0.12076418371285218</v>
      </c>
      <c r="H27" s="36">
        <f>'Systems-US'!H27+'Systems-OUS'!H27+'I&amp;A-US'!H27+'I&amp;A-OUS'!H27+'Services-US'!H27+'Services-OUS'!H27</f>
        <v>0.12076418371285218</v>
      </c>
      <c r="I27" s="36">
        <f>'Systems-US'!I27+'Systems-OUS'!I27+'I&amp;A-US'!I27+'I&amp;A-OUS'!I27+'Services-US'!I27+'Services-OUS'!I27</f>
        <v>0.12076418371285218</v>
      </c>
      <c r="J27" s="36">
        <f>'Systems-US'!J27+'Systems-OUS'!J27+'I&amp;A-US'!J27+'I&amp;A-OUS'!J27+'Services-US'!J27+'Services-OUS'!J27</f>
        <v>0.12076418371285218</v>
      </c>
      <c r="K27" s="36">
        <f>'Systems-US'!K27+'Systems-OUS'!K27+'I&amp;A-US'!K27+'I&amp;A-OUS'!K27+'Services-US'!K27+'Services-OUS'!K27</f>
        <v>0.12076418371285218</v>
      </c>
      <c r="L27" s="36">
        <f>'Systems-US'!L27+'Systems-OUS'!L27+'I&amp;A-US'!L27+'I&amp;A-OUS'!L27+'Services-US'!L27+'Services-OUS'!L27</f>
        <v>0.12076418371285218</v>
      </c>
      <c r="M27" s="36">
        <f>'Systems-US'!M27+'Systems-OUS'!M27+'I&amp;A-US'!M27+'I&amp;A-OUS'!M27+'Services-US'!M27+'Services-OUS'!M27</f>
        <v>0.12076418371285218</v>
      </c>
    </row>
    <row r="28" spans="1:13" s="4" customFormat="1">
      <c r="A28" s="157"/>
      <c r="B28" s="36" t="s">
        <v>157</v>
      </c>
      <c r="C28" s="34">
        <f>'Systems-US'!C28+'Systems-OUS'!C28+'I&amp;A-US'!C28+'I&amp;A-OUS'!C28+'Services-US'!C28+'Services-OUS'!C28</f>
        <v>0.36277646341748349</v>
      </c>
      <c r="D28" s="34">
        <f>'Systems-US'!D28+'Systems-OUS'!D28+'I&amp;A-US'!D28+'I&amp;A-OUS'!D28+'Services-US'!D28+'Services-OUS'!D28</f>
        <v>0.36277646341748349</v>
      </c>
      <c r="E28" s="34">
        <f>'Systems-US'!E28+'Systems-OUS'!E28+'I&amp;A-US'!E28+'I&amp;A-OUS'!E28+'Services-US'!E28+'Services-OUS'!E28</f>
        <v>0.36277646341748349</v>
      </c>
      <c r="F28" s="34">
        <f>'Systems-US'!F28+'Systems-OUS'!F28+'I&amp;A-US'!F28+'I&amp;A-OUS'!F28+'Services-US'!F28+'Services-OUS'!F28</f>
        <v>0.36277646341748349</v>
      </c>
      <c r="G28" s="34">
        <f>'Systems-US'!G28+'Systems-OUS'!G28+'I&amp;A-US'!G28+'I&amp;A-OUS'!G28+'Services-US'!G28+'Services-OUS'!G28</f>
        <v>0.36277646341748349</v>
      </c>
      <c r="H28" s="34">
        <f>'Systems-US'!H28+'Systems-OUS'!H28+'I&amp;A-US'!H28+'I&amp;A-OUS'!H28+'Services-US'!H28+'Services-OUS'!H28</f>
        <v>0.36277646341748349</v>
      </c>
      <c r="I28" s="34">
        <f>'Systems-US'!I28+'Systems-OUS'!I28+'I&amp;A-US'!I28+'I&amp;A-OUS'!I28+'Services-US'!I28+'Services-OUS'!I28</f>
        <v>0.36277646341748349</v>
      </c>
      <c r="J28" s="34">
        <f>'Systems-US'!J28+'Systems-OUS'!J28+'I&amp;A-US'!J28+'I&amp;A-OUS'!J28+'Services-US'!J28+'Services-OUS'!J28</f>
        <v>0.36277646341748349</v>
      </c>
      <c r="K28" s="34">
        <f>'Systems-US'!K28+'Systems-OUS'!K28+'I&amp;A-US'!K28+'I&amp;A-OUS'!K28+'Services-US'!K28+'Services-OUS'!K28</f>
        <v>0.36277646341748349</v>
      </c>
      <c r="L28" s="34">
        <f>'Systems-US'!L28+'Systems-OUS'!L28+'I&amp;A-US'!L28+'I&amp;A-OUS'!L28+'Services-US'!L28+'Services-OUS'!L28</f>
        <v>0.36277646341748349</v>
      </c>
      <c r="M28" s="34">
        <f>'Systems-US'!M28+'Systems-OUS'!M28+'I&amp;A-US'!M28+'I&amp;A-OUS'!M28+'Services-US'!M28+'Services-OUS'!M28</f>
        <v>0.36277646341748349</v>
      </c>
    </row>
    <row r="29" spans="1:13">
      <c r="A29" s="155"/>
      <c r="B29" s="132" t="s">
        <v>83</v>
      </c>
      <c r="C29" s="129"/>
      <c r="D29" s="129"/>
      <c r="E29" s="129"/>
      <c r="F29" s="129"/>
      <c r="G29" s="129"/>
      <c r="H29" s="131"/>
      <c r="I29" s="129"/>
      <c r="J29" s="129"/>
      <c r="K29" s="129"/>
      <c r="L29" s="129"/>
      <c r="M29" s="129"/>
    </row>
    <row r="30" spans="1:13" s="4" customFormat="1">
      <c r="A30" s="157"/>
      <c r="B30" s="9" t="s">
        <v>208</v>
      </c>
      <c r="C30" s="34">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35" customFormat="1">
      <c r="A31" s="155"/>
      <c r="B31" s="134" t="s">
        <v>179</v>
      </c>
      <c r="C31" s="134">
        <f>Assumptions!C22</f>
        <v>1466.5</v>
      </c>
      <c r="D31" s="134">
        <f>Assumptions!D22</f>
        <v>1677.8095054790804</v>
      </c>
      <c r="E31" s="134">
        <f>Assumptions!E22</f>
        <v>1919.5668166900487</v>
      </c>
      <c r="F31" s="134">
        <f>Assumptions!F22</f>
        <v>2015.5451575245511</v>
      </c>
      <c r="G31" s="134">
        <f>Assumptions!G22</f>
        <v>2116.3224154007789</v>
      </c>
      <c r="H31" s="134">
        <f>Assumptions!H22</f>
        <v>2222.138536170818</v>
      </c>
      <c r="I31" s="134">
        <f>Assumptions!I22</f>
        <v>2333.2454629793592</v>
      </c>
      <c r="J31" s="134">
        <f>Assumptions!J22</f>
        <v>2449.9077361283271</v>
      </c>
      <c r="K31" s="134">
        <f>Assumptions!K22</f>
        <v>2572.4031229347434</v>
      </c>
      <c r="L31" s="134">
        <f>Assumptions!L22</f>
        <v>2701.0232790814807</v>
      </c>
      <c r="M31" s="134">
        <f>Assumptions!M22</f>
        <v>2836.0744430355549</v>
      </c>
    </row>
    <row r="32" spans="1:13" s="135" customFormat="1">
      <c r="A32" s="155"/>
      <c r="B32" s="134" t="s">
        <v>180</v>
      </c>
      <c r="C32" s="134">
        <f>Assumptions!C24</f>
        <v>671</v>
      </c>
      <c r="D32" s="134">
        <f>Assumptions!D24</f>
        <v>789.16384199453694</v>
      </c>
      <c r="E32" s="134">
        <f>Assumptions!E24</f>
        <v>928.13646723037027</v>
      </c>
      <c r="F32" s="134">
        <f>Assumptions!F24</f>
        <v>1011.6687492811037</v>
      </c>
      <c r="G32" s="134">
        <f>Assumptions!G24</f>
        <v>1102.7189367164031</v>
      </c>
      <c r="H32" s="134">
        <f>Assumptions!H24</f>
        <v>1201.9636410208793</v>
      </c>
      <c r="I32" s="134">
        <f>Assumptions!I24</f>
        <v>1310.1403687127586</v>
      </c>
      <c r="J32" s="134">
        <f>Assumptions!J24</f>
        <v>1428.0530018969071</v>
      </c>
      <c r="K32" s="134">
        <f>Assumptions!K24</f>
        <v>1556.5777720676288</v>
      </c>
      <c r="L32" s="134">
        <f>Assumptions!L24</f>
        <v>1696.6697715537155</v>
      </c>
      <c r="M32" s="134">
        <f>Assumptions!M24</f>
        <v>1849.37005099355</v>
      </c>
    </row>
    <row r="33" spans="1:13" s="4" customFormat="1">
      <c r="A33" s="157"/>
      <c r="B33" s="36"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4" customFormat="1">
      <c r="A34" s="157"/>
      <c r="B34" s="36" t="s">
        <v>5</v>
      </c>
      <c r="C34" s="34">
        <f>Assumptions!C28</f>
        <v>4.7E-2</v>
      </c>
      <c r="D34" s="34">
        <f>Assumptions!D28</f>
        <v>8.1600000000000006E-2</v>
      </c>
      <c r="E34" s="34">
        <f>Assumptions!E28</f>
        <v>7.0000000000000007E-2</v>
      </c>
      <c r="F34" s="34">
        <f>Assumptions!F28</f>
        <v>7.0000000000000007E-2</v>
      </c>
      <c r="G34" s="34">
        <f>Assumptions!G28</f>
        <v>7.0000000000000007E-2</v>
      </c>
      <c r="H34" s="34">
        <f>Assumptions!H28</f>
        <v>0.05</v>
      </c>
      <c r="I34" s="34">
        <f>Assumptions!I28</f>
        <v>0.05</v>
      </c>
      <c r="J34" s="34">
        <f>Assumptions!J28</f>
        <v>0.05</v>
      </c>
      <c r="K34" s="34">
        <f>Assumptions!K28</f>
        <v>0.03</v>
      </c>
      <c r="L34" s="34">
        <f>Assumptions!L28</f>
        <v>0.03</v>
      </c>
      <c r="M34" s="34">
        <f>Assumptions!M28</f>
        <v>0.03</v>
      </c>
    </row>
    <row r="35" spans="1:13" s="4" customFormat="1">
      <c r="A35" s="157"/>
      <c r="B35" s="36"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4" customFormat="1">
      <c r="A36" s="157"/>
      <c r="B36" s="129" t="s">
        <v>7</v>
      </c>
      <c r="C36" s="4">
        <f>Assumptions!C30</f>
        <v>8.2500000000000004E-2</v>
      </c>
    </row>
    <row r="38" spans="1:13" ht="15" customHeight="1">
      <c r="A38" s="158" t="s">
        <v>8</v>
      </c>
      <c r="B38" s="1" t="s">
        <v>9</v>
      </c>
    </row>
    <row r="39" spans="1:13">
      <c r="A39" s="158"/>
      <c r="B39" s="43" t="s">
        <v>188</v>
      </c>
      <c r="C39" s="16"/>
      <c r="D39" s="16"/>
      <c r="E39" s="16"/>
      <c r="F39" s="16"/>
      <c r="G39" s="16"/>
      <c r="H39" s="16"/>
      <c r="I39" s="16"/>
      <c r="J39" s="16"/>
      <c r="K39" s="16"/>
      <c r="L39" s="16"/>
      <c r="M39" s="16"/>
    </row>
    <row r="40" spans="1:13">
      <c r="A40" s="158"/>
      <c r="B40" s="15" t="s">
        <v>79</v>
      </c>
      <c r="C40" s="136">
        <f>'Systems-US'!C40+'Systems-OUS'!C40+'I&amp;A-US'!C40+'I&amp;A-OUS'!C40+'Services-US'!C40+'Services-OUS'!C40</f>
        <v>0</v>
      </c>
      <c r="D40" s="136">
        <f>'Systems-US'!D40+'Systems-OUS'!D40+'I&amp;A-US'!D40+'I&amp;A-OUS'!D40+'Services-US'!D40+'Services-OUS'!D40</f>
        <v>0</v>
      </c>
      <c r="E40" s="136">
        <f>'Systems-US'!E40+'Systems-OUS'!E40+'I&amp;A-US'!E40+'I&amp;A-OUS'!E40+'Services-US'!E40+'Services-OUS'!E40</f>
        <v>0</v>
      </c>
      <c r="F40" s="136">
        <f>'Systems-US'!F40+'Systems-OUS'!F40+'I&amp;A-US'!F40+'I&amp;A-OUS'!F40+'Services-US'!F40+'Services-OUS'!F40</f>
        <v>0</v>
      </c>
      <c r="G40" s="136">
        <f>'Systems-US'!G40+'Systems-OUS'!G40+'I&amp;A-US'!G40+'I&amp;A-OUS'!G40+'Services-US'!G40+'Services-OUS'!G40</f>
        <v>0</v>
      </c>
      <c r="H40" s="136">
        <f>'Systems-US'!H40+'Systems-OUS'!H40+'I&amp;A-US'!H40+'I&amp;A-OUS'!H40+'Services-US'!H40+'Services-OUS'!H40</f>
        <v>0</v>
      </c>
      <c r="I40" s="136">
        <f>'Systems-US'!I40+'Systems-OUS'!I40+'I&amp;A-US'!I40+'I&amp;A-OUS'!I40+'Services-US'!I40+'Services-OUS'!I40</f>
        <v>0</v>
      </c>
      <c r="J40" s="136">
        <f>'Systems-US'!J40+'Systems-OUS'!J40+'I&amp;A-US'!J40+'I&amp;A-OUS'!J40+'Services-US'!J40+'Services-OUS'!J40</f>
        <v>0</v>
      </c>
      <c r="K40" s="136">
        <f>'Systems-US'!K40+'Systems-OUS'!K40+'I&amp;A-US'!K40+'I&amp;A-OUS'!K40+'Services-US'!K40+'Services-OUS'!K40</f>
        <v>0</v>
      </c>
      <c r="L40" s="136">
        <f>'Systems-US'!L40+'Systems-OUS'!L40+'I&amp;A-US'!L40+'I&amp;A-OUS'!L40+'Services-US'!L40+'Services-OUS'!L40</f>
        <v>0</v>
      </c>
      <c r="M40" s="136">
        <f>'Systems-US'!M40+'Systems-OUS'!M40+'I&amp;A-US'!M40+'I&amp;A-OUS'!M40+'Services-US'!M40+'Services-OUS'!M40</f>
        <v>0</v>
      </c>
    </row>
    <row r="41" spans="1:13">
      <c r="A41" s="158"/>
      <c r="B41" s="9" t="s">
        <v>136</v>
      </c>
      <c r="C41" s="136">
        <f>'Systems-US'!C41+'Systems-OUS'!C41+'I&amp;A-US'!C41+'I&amp;A-OUS'!C41+'Services-US'!C41+'Services-OUS'!C41</f>
        <v>0</v>
      </c>
      <c r="D41" s="136">
        <f>'Systems-US'!D41+'Systems-OUS'!D41+'I&amp;A-US'!D41+'I&amp;A-OUS'!D41+'Services-US'!D41+'Services-OUS'!D41</f>
        <v>0</v>
      </c>
      <c r="E41" s="136">
        <f>'Systems-US'!E41+'Systems-OUS'!E41+'I&amp;A-US'!E41+'I&amp;A-OUS'!E41+'Services-US'!E41+'Services-OUS'!E41</f>
        <v>0</v>
      </c>
      <c r="F41" s="136">
        <f>'Systems-US'!F41+'Systems-OUS'!F41+'I&amp;A-US'!F41+'I&amp;A-OUS'!F41+'Services-US'!F41+'Services-OUS'!F41</f>
        <v>0</v>
      </c>
      <c r="G41" s="136">
        <f>'Systems-US'!G41+'Systems-OUS'!G41+'I&amp;A-US'!G41+'I&amp;A-OUS'!G41+'Services-US'!G41+'Services-OUS'!G41</f>
        <v>0</v>
      </c>
      <c r="H41" s="136">
        <f>'Systems-US'!H41+'Systems-OUS'!H41+'I&amp;A-US'!H41+'I&amp;A-OUS'!H41+'Services-US'!H41+'Services-OUS'!H41</f>
        <v>0</v>
      </c>
      <c r="I41" s="136">
        <f>'Systems-US'!I41+'Systems-OUS'!I41+'I&amp;A-US'!I41+'I&amp;A-OUS'!I41+'Services-US'!I41+'Services-OUS'!I41</f>
        <v>0</v>
      </c>
      <c r="J41" s="136">
        <f>'Systems-US'!J41+'Systems-OUS'!J41+'I&amp;A-US'!J41+'I&amp;A-OUS'!J41+'Services-US'!J41+'Services-OUS'!J41</f>
        <v>0</v>
      </c>
      <c r="K41" s="136">
        <f>'Systems-US'!K41+'Systems-OUS'!K41+'I&amp;A-US'!K41+'I&amp;A-OUS'!K41+'Services-US'!K41+'Services-OUS'!K41</f>
        <v>0</v>
      </c>
      <c r="L41" s="136">
        <f>'Systems-US'!L41+'Systems-OUS'!L41+'I&amp;A-US'!L41+'I&amp;A-OUS'!L41+'Services-US'!L41+'Services-OUS'!L41</f>
        <v>0</v>
      </c>
      <c r="M41" s="136">
        <f>'Systems-US'!M41+'Systems-OUS'!M41+'I&amp;A-US'!M41+'I&amp;A-OUS'!M41+'Services-US'!M41+'Services-OUS'!M41</f>
        <v>0</v>
      </c>
    </row>
    <row r="42" spans="1:13">
      <c r="A42" s="158"/>
      <c r="B42" s="9" t="s">
        <v>138</v>
      </c>
      <c r="C42" s="136">
        <f>'Systems-US'!C42+'Systems-OUS'!C42+'I&amp;A-US'!C42+'I&amp;A-OUS'!C42+'Services-US'!C42+'Services-OUS'!C42</f>
        <v>0</v>
      </c>
      <c r="D42" s="136">
        <f>'Systems-US'!D42+'Systems-OUS'!D42+'I&amp;A-US'!D42+'I&amp;A-OUS'!D42+'Services-US'!D42+'Services-OUS'!D42</f>
        <v>0</v>
      </c>
      <c r="E42" s="136">
        <f>'Systems-US'!E42+'Systems-OUS'!E42+'I&amp;A-US'!E42+'I&amp;A-OUS'!E42+'Services-US'!E42+'Services-OUS'!E42</f>
        <v>0</v>
      </c>
      <c r="F42" s="136">
        <f>'Systems-US'!F42+'Systems-OUS'!F42+'I&amp;A-US'!F42+'I&amp;A-OUS'!F42+'Services-US'!F42+'Services-OUS'!F42</f>
        <v>0</v>
      </c>
      <c r="G42" s="136">
        <f>'Systems-US'!G42+'Systems-OUS'!G42+'I&amp;A-US'!G42+'I&amp;A-OUS'!G42+'Services-US'!G42+'Services-OUS'!G42</f>
        <v>0</v>
      </c>
      <c r="H42" s="136">
        <f>'Systems-US'!H42+'Systems-OUS'!H42+'I&amp;A-US'!H42+'I&amp;A-OUS'!H42+'Services-US'!H42+'Services-OUS'!H42</f>
        <v>0</v>
      </c>
      <c r="I42" s="136">
        <f>'Systems-US'!I42+'Systems-OUS'!I42+'I&amp;A-US'!I42+'I&amp;A-OUS'!I42+'Services-US'!I42+'Services-OUS'!I42</f>
        <v>0</v>
      </c>
      <c r="J42" s="136">
        <f>'Systems-US'!J42+'Systems-OUS'!J42+'I&amp;A-US'!J42+'I&amp;A-OUS'!J42+'Services-US'!J42+'Services-OUS'!J42</f>
        <v>0</v>
      </c>
      <c r="K42" s="136">
        <f>'Systems-US'!K42+'Systems-OUS'!K42+'I&amp;A-US'!K42+'I&amp;A-OUS'!K42+'Services-US'!K42+'Services-OUS'!K42</f>
        <v>0</v>
      </c>
      <c r="L42" s="136">
        <f>'Systems-US'!L42+'Systems-OUS'!L42+'I&amp;A-US'!L42+'I&amp;A-OUS'!L42+'Services-US'!L42+'Services-OUS'!L42</f>
        <v>0</v>
      </c>
      <c r="M42" s="136">
        <f>'Systems-US'!M42+'Systems-OUS'!M42+'I&amp;A-US'!M42+'I&amp;A-OUS'!M42+'Services-US'!M42+'Services-OUS'!M42</f>
        <v>0</v>
      </c>
    </row>
    <row r="43" spans="1:13">
      <c r="A43" s="158"/>
      <c r="B43" s="9" t="s">
        <v>139</v>
      </c>
      <c r="C43" s="136">
        <f>'Systems-US'!C43+'Systems-OUS'!C43+'I&amp;A-US'!C43+'I&amp;A-OUS'!C43+'Services-US'!C43+'Services-OUS'!C43</f>
        <v>0</v>
      </c>
      <c r="D43" s="136">
        <f>'Systems-US'!D43+'Systems-OUS'!D43+'I&amp;A-US'!D43+'I&amp;A-OUS'!D43+'Services-US'!D43+'Services-OUS'!D43</f>
        <v>0</v>
      </c>
      <c r="E43" s="136">
        <f>'Systems-US'!E43+'Systems-OUS'!E43+'I&amp;A-US'!E43+'I&amp;A-OUS'!E43+'Services-US'!E43+'Services-OUS'!E43</f>
        <v>0</v>
      </c>
      <c r="F43" s="136">
        <f>'Systems-US'!F43+'Systems-OUS'!F43+'I&amp;A-US'!F43+'I&amp;A-OUS'!F43+'Services-US'!F43+'Services-OUS'!F43</f>
        <v>0</v>
      </c>
      <c r="G43" s="136">
        <f>'Systems-US'!G43+'Systems-OUS'!G43+'I&amp;A-US'!G43+'I&amp;A-OUS'!G43+'Services-US'!G43+'Services-OUS'!G43</f>
        <v>0</v>
      </c>
      <c r="H43" s="136">
        <f>'Systems-US'!H43+'Systems-OUS'!H43+'I&amp;A-US'!H43+'I&amp;A-OUS'!H43+'Services-US'!H43+'Services-OUS'!H43</f>
        <v>0</v>
      </c>
      <c r="I43" s="136">
        <f>'Systems-US'!I43+'Systems-OUS'!I43+'I&amp;A-US'!I43+'I&amp;A-OUS'!I43+'Services-US'!I43+'Services-OUS'!I43</f>
        <v>0</v>
      </c>
      <c r="J43" s="136">
        <f>'Systems-US'!J43+'Systems-OUS'!J43+'I&amp;A-US'!J43+'I&amp;A-OUS'!J43+'Services-US'!J43+'Services-OUS'!J43</f>
        <v>0</v>
      </c>
      <c r="K43" s="136">
        <f>'Systems-US'!K43+'Systems-OUS'!K43+'I&amp;A-US'!K43+'I&amp;A-OUS'!K43+'Services-US'!K43+'Services-OUS'!K43</f>
        <v>0</v>
      </c>
      <c r="L43" s="136">
        <f>'Systems-US'!L43+'Systems-OUS'!L43+'I&amp;A-US'!L43+'I&amp;A-OUS'!L43+'Services-US'!L43+'Services-OUS'!L43</f>
        <v>0</v>
      </c>
      <c r="M43" s="136">
        <f>'Systems-US'!M43+'Systems-OUS'!M43+'I&amp;A-US'!M43+'I&amp;A-OUS'!M43+'Services-US'!M43+'Services-OUS'!M43</f>
        <v>0</v>
      </c>
    </row>
    <row r="44" spans="1:13">
      <c r="A44" s="158"/>
      <c r="B44" s="43" t="s">
        <v>189</v>
      </c>
      <c r="C44" s="136"/>
      <c r="D44" s="136"/>
      <c r="E44" s="136"/>
      <c r="F44" s="136"/>
      <c r="G44" s="136"/>
      <c r="H44" s="136"/>
      <c r="I44" s="136"/>
      <c r="J44" s="136"/>
      <c r="K44" s="136"/>
      <c r="L44" s="136"/>
      <c r="M44" s="136"/>
    </row>
    <row r="45" spans="1:13">
      <c r="A45" s="158"/>
      <c r="B45" s="40" t="s">
        <v>79</v>
      </c>
      <c r="C45" s="136">
        <f>'Systems-US'!C45+'Systems-OUS'!C45+'I&amp;A-US'!C45+'I&amp;A-OUS'!C45+'Services-US'!C45+'Services-OUS'!C45</f>
        <v>0</v>
      </c>
      <c r="D45" s="136">
        <f>'Systems-US'!D45+'Systems-OUS'!D45+'I&amp;A-US'!D45+'I&amp;A-OUS'!D45+'Services-US'!D45+'Services-OUS'!D45</f>
        <v>0</v>
      </c>
      <c r="E45" s="136">
        <f>'Systems-US'!E45+'Systems-OUS'!E45+'I&amp;A-US'!E45+'I&amp;A-OUS'!E45+'Services-US'!E45+'Services-OUS'!E45</f>
        <v>0</v>
      </c>
      <c r="F45" s="136">
        <f>'Systems-US'!F45+'Systems-OUS'!F45+'I&amp;A-US'!F45+'I&amp;A-OUS'!F45+'Services-US'!F45+'Services-OUS'!F45</f>
        <v>0</v>
      </c>
      <c r="G45" s="136">
        <f>'Systems-US'!G45+'Systems-OUS'!G45+'I&amp;A-US'!G45+'I&amp;A-OUS'!G45+'Services-US'!G45+'Services-OUS'!G45</f>
        <v>0</v>
      </c>
      <c r="H45" s="136">
        <f>'Systems-US'!H45+'Systems-OUS'!H45+'I&amp;A-US'!H45+'I&amp;A-OUS'!H45+'Services-US'!H45+'Services-OUS'!H45</f>
        <v>0</v>
      </c>
      <c r="I45" s="136">
        <f>'Systems-US'!I45+'Systems-OUS'!I45+'I&amp;A-US'!I45+'I&amp;A-OUS'!I45+'Services-US'!I45+'Services-OUS'!I45</f>
        <v>0</v>
      </c>
      <c r="J45" s="136">
        <f>'Systems-US'!J45+'Systems-OUS'!J45+'I&amp;A-US'!J45+'I&amp;A-OUS'!J45+'Services-US'!J45+'Services-OUS'!J45</f>
        <v>0</v>
      </c>
      <c r="K45" s="136">
        <f>'Systems-US'!K45+'Systems-OUS'!K45+'I&amp;A-US'!K45+'I&amp;A-OUS'!K45+'Services-US'!K45+'Services-OUS'!K45</f>
        <v>0</v>
      </c>
      <c r="L45" s="136">
        <f>'Systems-US'!L45+'Systems-OUS'!L45+'I&amp;A-US'!L45+'I&amp;A-OUS'!L45+'Services-US'!L45+'Services-OUS'!L45</f>
        <v>0</v>
      </c>
      <c r="M45" s="136">
        <f>'Systems-US'!M45+'Systems-OUS'!M45+'I&amp;A-US'!M45+'I&amp;A-OUS'!M45+'Services-US'!M45+'Services-OUS'!M45</f>
        <v>0</v>
      </c>
    </row>
    <row r="46" spans="1:13">
      <c r="A46" s="158"/>
      <c r="B46" s="9" t="s">
        <v>136</v>
      </c>
      <c r="C46" s="136">
        <f>'Systems-US'!C46+'Systems-OUS'!C46+'I&amp;A-US'!C46+'I&amp;A-OUS'!C46+'Services-US'!C46+'Services-OUS'!C46</f>
        <v>0</v>
      </c>
      <c r="D46" s="136">
        <f>'Systems-US'!D46+'Systems-OUS'!D46+'I&amp;A-US'!D46+'I&amp;A-OUS'!D46+'Services-US'!D46+'Services-OUS'!D46</f>
        <v>0</v>
      </c>
      <c r="E46" s="136">
        <f>'Systems-US'!E46+'Systems-OUS'!E46+'I&amp;A-US'!E46+'I&amp;A-OUS'!E46+'Services-US'!E46+'Services-OUS'!E46</f>
        <v>0</v>
      </c>
      <c r="F46" s="136">
        <f>'Systems-US'!F46+'Systems-OUS'!F46+'I&amp;A-US'!F46+'I&amp;A-OUS'!F46+'Services-US'!F46+'Services-OUS'!F46</f>
        <v>0</v>
      </c>
      <c r="G46" s="136">
        <f>'Systems-US'!G46+'Systems-OUS'!G46+'I&amp;A-US'!G46+'I&amp;A-OUS'!G46+'Services-US'!G46+'Services-OUS'!G46</f>
        <v>0</v>
      </c>
      <c r="H46" s="136">
        <f>'Systems-US'!H46+'Systems-OUS'!H46+'I&amp;A-US'!H46+'I&amp;A-OUS'!H46+'Services-US'!H46+'Services-OUS'!H46</f>
        <v>0</v>
      </c>
      <c r="I46" s="136">
        <f>'Systems-US'!I46+'Systems-OUS'!I46+'I&amp;A-US'!I46+'I&amp;A-OUS'!I46+'Services-US'!I46+'Services-OUS'!I46</f>
        <v>0</v>
      </c>
      <c r="J46" s="136">
        <f>'Systems-US'!J46+'Systems-OUS'!J46+'I&amp;A-US'!J46+'I&amp;A-OUS'!J46+'Services-US'!J46+'Services-OUS'!J46</f>
        <v>0</v>
      </c>
      <c r="K46" s="136">
        <f>'Systems-US'!K46+'Systems-OUS'!K46+'I&amp;A-US'!K46+'I&amp;A-OUS'!K46+'Services-US'!K46+'Services-OUS'!K46</f>
        <v>0</v>
      </c>
      <c r="L46" s="136">
        <f>'Systems-US'!L46+'Systems-OUS'!L46+'I&amp;A-US'!L46+'I&amp;A-OUS'!L46+'Services-US'!L46+'Services-OUS'!L46</f>
        <v>0</v>
      </c>
      <c r="M46" s="136">
        <f>'Systems-US'!M46+'Systems-OUS'!M46+'I&amp;A-US'!M46+'I&amp;A-OUS'!M46+'Services-US'!M46+'Services-OUS'!M46</f>
        <v>0</v>
      </c>
    </row>
    <row r="47" spans="1:13">
      <c r="A47" s="158"/>
      <c r="B47" s="9" t="s">
        <v>142</v>
      </c>
      <c r="C47" s="136">
        <f>'Systems-US'!C47+'Systems-OUS'!C47+'I&amp;A-US'!C47+'I&amp;A-OUS'!C47+'Services-US'!C47+'Services-OUS'!C47</f>
        <v>0</v>
      </c>
      <c r="D47" s="136">
        <f>'Systems-US'!D47+'Systems-OUS'!D47+'I&amp;A-US'!D47+'I&amp;A-OUS'!D47+'Services-US'!D47+'Services-OUS'!D47</f>
        <v>0</v>
      </c>
      <c r="E47" s="136">
        <f>'Systems-US'!E47+'Systems-OUS'!E47+'I&amp;A-US'!E47+'I&amp;A-OUS'!E47+'Services-US'!E47+'Services-OUS'!E47</f>
        <v>0</v>
      </c>
      <c r="F47" s="136">
        <f>'Systems-US'!F47+'Systems-OUS'!F47+'I&amp;A-US'!F47+'I&amp;A-OUS'!F47+'Services-US'!F47+'Services-OUS'!F47</f>
        <v>0</v>
      </c>
      <c r="G47" s="136">
        <f>'Systems-US'!G47+'Systems-OUS'!G47+'I&amp;A-US'!G47+'I&amp;A-OUS'!G47+'Services-US'!G47+'Services-OUS'!G47</f>
        <v>0</v>
      </c>
      <c r="H47" s="136">
        <f>'Systems-US'!H47+'Systems-OUS'!H47+'I&amp;A-US'!H47+'I&amp;A-OUS'!H47+'Services-US'!H47+'Services-OUS'!H47</f>
        <v>0</v>
      </c>
      <c r="I47" s="136">
        <f>'Systems-US'!I47+'Systems-OUS'!I47+'I&amp;A-US'!I47+'I&amp;A-OUS'!I47+'Services-US'!I47+'Services-OUS'!I47</f>
        <v>0</v>
      </c>
      <c r="J47" s="136">
        <f>'Systems-US'!J47+'Systems-OUS'!J47+'I&amp;A-US'!J47+'I&amp;A-OUS'!J47+'Services-US'!J47+'Services-OUS'!J47</f>
        <v>0</v>
      </c>
      <c r="K47" s="136">
        <f>'Systems-US'!K47+'Systems-OUS'!K47+'I&amp;A-US'!K47+'I&amp;A-OUS'!K47+'Services-US'!K47+'Services-OUS'!K47</f>
        <v>0</v>
      </c>
      <c r="L47" s="136">
        <f>'Systems-US'!L47+'Systems-OUS'!L47+'I&amp;A-US'!L47+'I&amp;A-OUS'!L47+'Services-US'!L47+'Services-OUS'!L47</f>
        <v>0</v>
      </c>
      <c r="M47" s="136">
        <f>'Systems-US'!M47+'Systems-OUS'!M47+'I&amp;A-US'!M47+'I&amp;A-OUS'!M47+'Services-US'!M47+'Services-OUS'!M47</f>
        <v>0</v>
      </c>
    </row>
    <row r="48" spans="1:13">
      <c r="A48" s="158"/>
      <c r="B48" s="9" t="s">
        <v>143</v>
      </c>
      <c r="C48" s="136">
        <f>'Systems-US'!C48+'Systems-OUS'!C48+'I&amp;A-US'!C48+'I&amp;A-OUS'!C48+'Services-US'!C48+'Services-OUS'!C48</f>
        <v>0</v>
      </c>
      <c r="D48" s="136">
        <f>'Systems-US'!D48+'Systems-OUS'!D48+'I&amp;A-US'!D48+'I&amp;A-OUS'!D48+'Services-US'!D48+'Services-OUS'!D48</f>
        <v>0</v>
      </c>
      <c r="E48" s="136">
        <f>'Systems-US'!E48+'Systems-OUS'!E48+'I&amp;A-US'!E48+'I&amp;A-OUS'!E48+'Services-US'!E48+'Services-OUS'!E48</f>
        <v>0</v>
      </c>
      <c r="F48" s="136">
        <f>'Systems-US'!F48+'Systems-OUS'!F48+'I&amp;A-US'!F48+'I&amp;A-OUS'!F48+'Services-US'!F48+'Services-OUS'!F48</f>
        <v>0</v>
      </c>
      <c r="G48" s="136">
        <f>'Systems-US'!G48+'Systems-OUS'!G48+'I&amp;A-US'!G48+'I&amp;A-OUS'!G48+'Services-US'!G48+'Services-OUS'!G48</f>
        <v>0</v>
      </c>
      <c r="H48" s="136">
        <f>'Systems-US'!H48+'Systems-OUS'!H48+'I&amp;A-US'!H48+'I&amp;A-OUS'!H48+'Services-US'!H48+'Services-OUS'!H48</f>
        <v>0</v>
      </c>
      <c r="I48" s="136">
        <f>'Systems-US'!I48+'Systems-OUS'!I48+'I&amp;A-US'!I48+'I&amp;A-OUS'!I48+'Services-US'!I48+'Services-OUS'!I48</f>
        <v>0</v>
      </c>
      <c r="J48" s="136">
        <f>'Systems-US'!J48+'Systems-OUS'!J48+'I&amp;A-US'!J48+'I&amp;A-OUS'!J48+'Services-US'!J48+'Services-OUS'!J48</f>
        <v>0</v>
      </c>
      <c r="K48" s="136">
        <f>'Systems-US'!K48+'Systems-OUS'!K48+'I&amp;A-US'!K48+'I&amp;A-OUS'!K48+'Services-US'!K48+'Services-OUS'!K48</f>
        <v>0</v>
      </c>
      <c r="L48" s="136">
        <f>'Systems-US'!L48+'Systems-OUS'!L48+'I&amp;A-US'!L48+'I&amp;A-OUS'!L48+'Services-US'!L48+'Services-OUS'!L48</f>
        <v>0</v>
      </c>
      <c r="M48" s="136">
        <f>'Systems-US'!M48+'Systems-OUS'!M48+'I&amp;A-US'!M48+'I&amp;A-OUS'!M48+'Services-US'!M48+'Services-OUS'!M48</f>
        <v>0</v>
      </c>
    </row>
    <row r="49" spans="1:13">
      <c r="A49" s="158"/>
      <c r="B49" s="43" t="s">
        <v>84</v>
      </c>
      <c r="C49" s="136"/>
      <c r="D49" s="136"/>
      <c r="E49" s="136"/>
      <c r="F49" s="136"/>
      <c r="G49" s="136"/>
      <c r="H49" s="136"/>
      <c r="I49" s="136"/>
      <c r="J49" s="136"/>
      <c r="K49" s="136"/>
      <c r="L49" s="136"/>
      <c r="M49" s="136"/>
    </row>
    <row r="50" spans="1:13">
      <c r="A50" s="158"/>
      <c r="B50" s="9" t="s">
        <v>145</v>
      </c>
      <c r="C50" s="136">
        <f>'Systems-US'!C50+'Systems-OUS'!C50+'I&amp;A-US'!C50+'I&amp;A-OUS'!C50+'Services-US'!C50+'Services-OUS'!C50</f>
        <v>0</v>
      </c>
      <c r="D50" s="136">
        <f>'Systems-US'!D50+'Systems-OUS'!D50+'I&amp;A-US'!D50+'I&amp;A-OUS'!D50+'Services-US'!D50+'Services-OUS'!D50</f>
        <v>0</v>
      </c>
      <c r="E50" s="136">
        <f>'Systems-US'!E50+'Systems-OUS'!E50+'I&amp;A-US'!E50+'I&amp;A-OUS'!E50+'Services-US'!E50+'Services-OUS'!E50</f>
        <v>0</v>
      </c>
      <c r="F50" s="136">
        <f>'Systems-US'!F50+'Systems-OUS'!F50+'I&amp;A-US'!F50+'I&amp;A-OUS'!F50+'Services-US'!F50+'Services-OUS'!F50</f>
        <v>0</v>
      </c>
      <c r="G50" s="136">
        <f>'Systems-US'!G50+'Systems-OUS'!G50+'I&amp;A-US'!G50+'I&amp;A-OUS'!G50+'Services-US'!G50+'Services-OUS'!G50</f>
        <v>0</v>
      </c>
      <c r="H50" s="136">
        <f>'Systems-US'!H50+'Systems-OUS'!H50+'I&amp;A-US'!H50+'I&amp;A-OUS'!H50+'Services-US'!H50+'Services-OUS'!H50</f>
        <v>0</v>
      </c>
      <c r="I50" s="136">
        <f>'Systems-US'!I50+'Systems-OUS'!I50+'I&amp;A-US'!I50+'I&amp;A-OUS'!I50+'Services-US'!I50+'Services-OUS'!I50</f>
        <v>0</v>
      </c>
      <c r="J50" s="136">
        <f>'Systems-US'!J50+'Systems-OUS'!J50+'I&amp;A-US'!J50+'I&amp;A-OUS'!J50+'Services-US'!J50+'Services-OUS'!J50</f>
        <v>0</v>
      </c>
      <c r="K50" s="136">
        <f>'Systems-US'!K50+'Systems-OUS'!K50+'I&amp;A-US'!K50+'I&amp;A-OUS'!K50+'Services-US'!K50+'Services-OUS'!K50</f>
        <v>0</v>
      </c>
      <c r="L50" s="136">
        <f>'Systems-US'!L50+'Systems-OUS'!L50+'I&amp;A-US'!L50+'I&amp;A-OUS'!L50+'Services-US'!L50+'Services-OUS'!L50</f>
        <v>0</v>
      </c>
      <c r="M50" s="136">
        <f>'Systems-US'!M50+'Systems-OUS'!M50+'I&amp;A-US'!M50+'I&amp;A-OUS'!M50+'Services-US'!M50+'Services-OUS'!M50</f>
        <v>0</v>
      </c>
    </row>
    <row r="51" spans="1:13">
      <c r="A51" s="158"/>
      <c r="B51" s="9" t="s">
        <v>146</v>
      </c>
      <c r="C51" s="136">
        <f>'Systems-US'!C51+'Systems-OUS'!C51+'I&amp;A-US'!C51+'I&amp;A-OUS'!C51+'Services-US'!C51+'Services-OUS'!C51</f>
        <v>0</v>
      </c>
      <c r="D51" s="136">
        <f>'Systems-US'!D51+'Systems-OUS'!D51+'I&amp;A-US'!D51+'I&amp;A-OUS'!D51+'Services-US'!D51+'Services-OUS'!D51</f>
        <v>0</v>
      </c>
      <c r="E51" s="136">
        <f>'Systems-US'!E51+'Systems-OUS'!E51+'I&amp;A-US'!E51+'I&amp;A-OUS'!E51+'Services-US'!E51+'Services-OUS'!E51</f>
        <v>0</v>
      </c>
      <c r="F51" s="136">
        <f>'Systems-US'!F51+'Systems-OUS'!F51+'I&amp;A-US'!F51+'I&amp;A-OUS'!F51+'Services-US'!F51+'Services-OUS'!F51</f>
        <v>0</v>
      </c>
      <c r="G51" s="136">
        <f>'Systems-US'!G51+'Systems-OUS'!G51+'I&amp;A-US'!G51+'I&amp;A-OUS'!G51+'Services-US'!G51+'Services-OUS'!G51</f>
        <v>0</v>
      </c>
      <c r="H51" s="136">
        <f>'Systems-US'!H51+'Systems-OUS'!H51+'I&amp;A-US'!H51+'I&amp;A-OUS'!H51+'Services-US'!H51+'Services-OUS'!H51</f>
        <v>0</v>
      </c>
      <c r="I51" s="136">
        <f>'Systems-US'!I51+'Systems-OUS'!I51+'I&amp;A-US'!I51+'I&amp;A-OUS'!I51+'Services-US'!I51+'Services-OUS'!I51</f>
        <v>0</v>
      </c>
      <c r="J51" s="136">
        <f>'Systems-US'!J51+'Systems-OUS'!J51+'I&amp;A-US'!J51+'I&amp;A-OUS'!J51+'Services-US'!J51+'Services-OUS'!J51</f>
        <v>0</v>
      </c>
      <c r="K51" s="136">
        <f>'Systems-US'!K51+'Systems-OUS'!K51+'I&amp;A-US'!K51+'I&amp;A-OUS'!K51+'Services-US'!K51+'Services-OUS'!K51</f>
        <v>0</v>
      </c>
      <c r="L51" s="136">
        <f>'Systems-US'!L51+'Systems-OUS'!L51+'I&amp;A-US'!L51+'I&amp;A-OUS'!L51+'Services-US'!L51+'Services-OUS'!L51</f>
        <v>0</v>
      </c>
      <c r="M51" s="136">
        <f>'Systems-US'!M51+'Systems-OUS'!M51+'I&amp;A-US'!M51+'I&amp;A-OUS'!M51+'Services-US'!M51+'Services-OUS'!M51</f>
        <v>0</v>
      </c>
    </row>
    <row r="52" spans="1:13">
      <c r="A52" s="158"/>
      <c r="B52" s="9" t="s">
        <v>147</v>
      </c>
      <c r="C52" s="136">
        <f>'Systems-US'!C52+'Systems-OUS'!C52+'I&amp;A-US'!C52+'I&amp;A-OUS'!C52+'Services-US'!C52+'Services-OUS'!C52</f>
        <v>0</v>
      </c>
      <c r="D52" s="136">
        <f>'Systems-US'!D52+'Systems-OUS'!D52+'I&amp;A-US'!D52+'I&amp;A-OUS'!D52+'Services-US'!D52+'Services-OUS'!D52</f>
        <v>0</v>
      </c>
      <c r="E52" s="136">
        <f>'Systems-US'!E52+'Systems-OUS'!E52+'I&amp;A-US'!E52+'I&amp;A-OUS'!E52+'Services-US'!E52+'Services-OUS'!E52</f>
        <v>0</v>
      </c>
      <c r="F52" s="136">
        <f>'Systems-US'!F52+'Systems-OUS'!F52+'I&amp;A-US'!F52+'I&amp;A-OUS'!F52+'Services-US'!F52+'Services-OUS'!F52</f>
        <v>0</v>
      </c>
      <c r="G52" s="136">
        <f>'Systems-US'!G52+'Systems-OUS'!G52+'I&amp;A-US'!G52+'I&amp;A-OUS'!G52+'Services-US'!G52+'Services-OUS'!G52</f>
        <v>0</v>
      </c>
      <c r="H52" s="136">
        <f>'Systems-US'!H52+'Systems-OUS'!H52+'I&amp;A-US'!H52+'I&amp;A-OUS'!H52+'Services-US'!H52+'Services-OUS'!H52</f>
        <v>0</v>
      </c>
      <c r="I52" s="136">
        <f>'Systems-US'!I52+'Systems-OUS'!I52+'I&amp;A-US'!I52+'I&amp;A-OUS'!I52+'Services-US'!I52+'Services-OUS'!I52</f>
        <v>0</v>
      </c>
      <c r="J52" s="136">
        <f>'Systems-US'!J52+'Systems-OUS'!J52+'I&amp;A-US'!J52+'I&amp;A-OUS'!J52+'Services-US'!J52+'Services-OUS'!J52</f>
        <v>0</v>
      </c>
      <c r="K52" s="136">
        <f>'Systems-US'!K52+'Systems-OUS'!K52+'I&amp;A-US'!K52+'I&amp;A-OUS'!K52+'Services-US'!K52+'Services-OUS'!K52</f>
        <v>0</v>
      </c>
      <c r="L52" s="136">
        <f>'Systems-US'!L52+'Systems-OUS'!L52+'I&amp;A-US'!L52+'I&amp;A-OUS'!L52+'Services-US'!L52+'Services-OUS'!L52</f>
        <v>0</v>
      </c>
      <c r="M52" s="136">
        <f>'Systems-US'!M52+'Systems-OUS'!M52+'I&amp;A-US'!M52+'I&amp;A-OUS'!M52+'Services-US'!M52+'Services-OUS'!M52</f>
        <v>0</v>
      </c>
    </row>
    <row r="53" spans="1:13">
      <c r="A53" s="158"/>
      <c r="B53" s="43" t="s">
        <v>85</v>
      </c>
      <c r="C53" s="136"/>
      <c r="D53" s="136"/>
      <c r="E53" s="136"/>
      <c r="F53" s="136"/>
      <c r="G53" s="136"/>
      <c r="H53" s="136"/>
      <c r="I53" s="136"/>
      <c r="J53" s="136"/>
      <c r="K53" s="136"/>
      <c r="L53" s="136"/>
      <c r="M53" s="136"/>
    </row>
    <row r="54" spans="1:13">
      <c r="A54" s="158"/>
      <c r="B54" s="9" t="s">
        <v>145</v>
      </c>
      <c r="C54" s="136">
        <f>'Systems-US'!C54+'Systems-OUS'!C54+'I&amp;A-US'!C54+'I&amp;A-OUS'!C54+'Services-US'!C54+'Services-OUS'!C54</f>
        <v>0</v>
      </c>
      <c r="D54" s="136">
        <f>'Systems-US'!D54+'Systems-OUS'!D54+'I&amp;A-US'!D54+'I&amp;A-OUS'!D54+'Services-US'!D54+'Services-OUS'!D54</f>
        <v>0</v>
      </c>
      <c r="E54" s="136">
        <f>'Systems-US'!E54+'Systems-OUS'!E54+'I&amp;A-US'!E54+'I&amp;A-OUS'!E54+'Services-US'!E54+'Services-OUS'!E54</f>
        <v>0</v>
      </c>
      <c r="F54" s="136">
        <f>'Systems-US'!F54+'Systems-OUS'!F54+'I&amp;A-US'!F54+'I&amp;A-OUS'!F54+'Services-US'!F54+'Services-OUS'!F54</f>
        <v>0</v>
      </c>
      <c r="G54" s="136">
        <f>'Systems-US'!G54+'Systems-OUS'!G54+'I&amp;A-US'!G54+'I&amp;A-OUS'!G54+'Services-US'!G54+'Services-OUS'!G54</f>
        <v>0</v>
      </c>
      <c r="H54" s="136">
        <f>'Systems-US'!H54+'Systems-OUS'!H54+'I&amp;A-US'!H54+'I&amp;A-OUS'!H54+'Services-US'!H54+'Services-OUS'!H54</f>
        <v>0</v>
      </c>
      <c r="I54" s="136">
        <f>'Systems-US'!I54+'Systems-OUS'!I54+'I&amp;A-US'!I54+'I&amp;A-OUS'!I54+'Services-US'!I54+'Services-OUS'!I54</f>
        <v>0</v>
      </c>
      <c r="J54" s="136">
        <f>'Systems-US'!J54+'Systems-OUS'!J54+'I&amp;A-US'!J54+'I&amp;A-OUS'!J54+'Services-US'!J54+'Services-OUS'!J54</f>
        <v>0</v>
      </c>
      <c r="K54" s="136">
        <f>'Systems-US'!K54+'Systems-OUS'!K54+'I&amp;A-US'!K54+'I&amp;A-OUS'!K54+'Services-US'!K54+'Services-OUS'!K54</f>
        <v>0</v>
      </c>
      <c r="L54" s="136">
        <f>'Systems-US'!L54+'Systems-OUS'!L54+'I&amp;A-US'!L54+'I&amp;A-OUS'!L54+'Services-US'!L54+'Services-OUS'!L54</f>
        <v>0</v>
      </c>
      <c r="M54" s="136">
        <f>'Systems-US'!M54+'Systems-OUS'!M54+'I&amp;A-US'!M54+'I&amp;A-OUS'!M54+'Services-US'!M54+'Services-OUS'!M54</f>
        <v>0</v>
      </c>
    </row>
    <row r="55" spans="1:13">
      <c r="A55" s="158"/>
      <c r="B55" s="9" t="s">
        <v>149</v>
      </c>
      <c r="C55" s="136">
        <f>'Systems-US'!C55+'Systems-OUS'!C55+'I&amp;A-US'!C55+'I&amp;A-OUS'!C55+'Services-US'!C55+'Services-OUS'!C55</f>
        <v>0</v>
      </c>
      <c r="D55" s="136">
        <f>'Systems-US'!D55+'Systems-OUS'!D55+'I&amp;A-US'!D55+'I&amp;A-OUS'!D55+'Services-US'!D55+'Services-OUS'!D55</f>
        <v>0</v>
      </c>
      <c r="E55" s="136">
        <f>'Systems-US'!E55+'Systems-OUS'!E55+'I&amp;A-US'!E55+'I&amp;A-OUS'!E55+'Services-US'!E55+'Services-OUS'!E55</f>
        <v>0</v>
      </c>
      <c r="F55" s="136">
        <f>'Systems-US'!F55+'Systems-OUS'!F55+'I&amp;A-US'!F55+'I&amp;A-OUS'!F55+'Services-US'!F55+'Services-OUS'!F55</f>
        <v>0</v>
      </c>
      <c r="G55" s="136">
        <f>'Systems-US'!G55+'Systems-OUS'!G55+'I&amp;A-US'!G55+'I&amp;A-OUS'!G55+'Services-US'!G55+'Services-OUS'!G55</f>
        <v>0</v>
      </c>
      <c r="H55" s="136">
        <f>'Systems-US'!H55+'Systems-OUS'!H55+'I&amp;A-US'!H55+'I&amp;A-OUS'!H55+'Services-US'!H55+'Services-OUS'!H55</f>
        <v>0</v>
      </c>
      <c r="I55" s="136">
        <f>'Systems-US'!I55+'Systems-OUS'!I55+'I&amp;A-US'!I55+'I&amp;A-OUS'!I55+'Services-US'!I55+'Services-OUS'!I55</f>
        <v>0</v>
      </c>
      <c r="J55" s="136">
        <f>'Systems-US'!J55+'Systems-OUS'!J55+'I&amp;A-US'!J55+'I&amp;A-OUS'!J55+'Services-US'!J55+'Services-OUS'!J55</f>
        <v>0</v>
      </c>
      <c r="K55" s="136">
        <f>'Systems-US'!K55+'Systems-OUS'!K55+'I&amp;A-US'!K55+'I&amp;A-OUS'!K55+'Services-US'!K55+'Services-OUS'!K55</f>
        <v>0</v>
      </c>
      <c r="L55" s="136">
        <f>'Systems-US'!L55+'Systems-OUS'!L55+'I&amp;A-US'!L55+'I&amp;A-OUS'!L55+'Services-US'!L55+'Services-OUS'!L55</f>
        <v>0</v>
      </c>
      <c r="M55" s="136">
        <f>'Systems-US'!M55+'Systems-OUS'!M55+'I&amp;A-US'!M55+'I&amp;A-OUS'!M55+'Services-US'!M55+'Services-OUS'!M55</f>
        <v>0</v>
      </c>
    </row>
    <row r="56" spans="1:13">
      <c r="A56" s="158"/>
      <c r="B56" s="9" t="s">
        <v>150</v>
      </c>
      <c r="C56" s="136">
        <f>'Systems-US'!C56+'Systems-OUS'!C56+'I&amp;A-US'!C56+'I&amp;A-OUS'!C56+'Services-US'!C56+'Services-OUS'!C56</f>
        <v>0</v>
      </c>
      <c r="D56" s="136">
        <f>'Systems-US'!D56+'Systems-OUS'!D56+'I&amp;A-US'!D56+'I&amp;A-OUS'!D56+'Services-US'!D56+'Services-OUS'!D56</f>
        <v>0</v>
      </c>
      <c r="E56" s="136">
        <f>'Systems-US'!E56+'Systems-OUS'!E56+'I&amp;A-US'!E56+'I&amp;A-OUS'!E56+'Services-US'!E56+'Services-OUS'!E56</f>
        <v>0</v>
      </c>
      <c r="F56" s="136">
        <f>'Systems-US'!F56+'Systems-OUS'!F56+'I&amp;A-US'!F56+'I&amp;A-OUS'!F56+'Services-US'!F56+'Services-OUS'!F56</f>
        <v>0</v>
      </c>
      <c r="G56" s="136">
        <f>'Systems-US'!G56+'Systems-OUS'!G56+'I&amp;A-US'!G56+'I&amp;A-OUS'!G56+'Services-US'!G56+'Services-OUS'!G56</f>
        <v>0</v>
      </c>
      <c r="H56" s="136">
        <f>'Systems-US'!H56+'Systems-OUS'!H56+'I&amp;A-US'!H56+'I&amp;A-OUS'!H56+'Services-US'!H56+'Services-OUS'!H56</f>
        <v>0</v>
      </c>
      <c r="I56" s="136">
        <f>'Systems-US'!I56+'Systems-OUS'!I56+'I&amp;A-US'!I56+'I&amp;A-OUS'!I56+'Services-US'!I56+'Services-OUS'!I56</f>
        <v>0</v>
      </c>
      <c r="J56" s="136">
        <f>'Systems-US'!J56+'Systems-OUS'!J56+'I&amp;A-US'!J56+'I&amp;A-OUS'!J56+'Services-US'!J56+'Services-OUS'!J56</f>
        <v>0</v>
      </c>
      <c r="K56" s="136">
        <f>'Systems-US'!K56+'Systems-OUS'!K56+'I&amp;A-US'!K56+'I&amp;A-OUS'!K56+'Services-US'!K56+'Services-OUS'!K56</f>
        <v>0</v>
      </c>
      <c r="L56" s="136">
        <f>'Systems-US'!L56+'Systems-OUS'!L56+'I&amp;A-US'!L56+'I&amp;A-OUS'!L56+'Services-US'!L56+'Services-OUS'!L56</f>
        <v>0</v>
      </c>
      <c r="M56" s="136">
        <f>'Systems-US'!M56+'Systems-OUS'!M56+'I&amp;A-US'!M56+'I&amp;A-OUS'!M56+'Services-US'!M56+'Services-OUS'!M56</f>
        <v>0</v>
      </c>
    </row>
    <row r="57" spans="1:13">
      <c r="A57" s="158"/>
      <c r="B57" s="43" t="s">
        <v>190</v>
      </c>
      <c r="C57" s="136"/>
      <c r="D57" s="136"/>
      <c r="E57" s="136"/>
      <c r="F57" s="136"/>
      <c r="G57" s="136"/>
      <c r="H57" s="136"/>
      <c r="I57" s="136"/>
      <c r="J57" s="136"/>
      <c r="K57" s="136"/>
      <c r="L57" s="136"/>
      <c r="M57" s="136"/>
    </row>
    <row r="58" spans="1:13">
      <c r="A58" s="158"/>
      <c r="B58" s="9" t="s">
        <v>152</v>
      </c>
      <c r="C58" s="136">
        <f>'Systems-US'!C58+'Systems-OUS'!C58+'I&amp;A-US'!C58+'I&amp;A-OUS'!C58+'Services-US'!C58+'Services-OUS'!C58</f>
        <v>0</v>
      </c>
      <c r="D58" s="136">
        <f>'Systems-US'!D58+'Systems-OUS'!D58+'I&amp;A-US'!D58+'I&amp;A-OUS'!D58+'Services-US'!D58+'Services-OUS'!D58</f>
        <v>0</v>
      </c>
      <c r="E58" s="136">
        <f>'Systems-US'!E58+'Systems-OUS'!E58+'I&amp;A-US'!E58+'I&amp;A-OUS'!E58+'Services-US'!E58+'Services-OUS'!E58</f>
        <v>0</v>
      </c>
      <c r="F58" s="136">
        <f>'Systems-US'!F58+'Systems-OUS'!F58+'I&amp;A-US'!F58+'I&amp;A-OUS'!F58+'Services-US'!F58+'Services-OUS'!F58</f>
        <v>0</v>
      </c>
      <c r="G58" s="136">
        <f>'Systems-US'!G58+'Systems-OUS'!G58+'I&amp;A-US'!G58+'I&amp;A-OUS'!G58+'Services-US'!G58+'Services-OUS'!G58</f>
        <v>0</v>
      </c>
      <c r="H58" s="136">
        <f>'Systems-US'!H58+'Systems-OUS'!H58+'I&amp;A-US'!H58+'I&amp;A-OUS'!H58+'Services-US'!H58+'Services-OUS'!H58</f>
        <v>0</v>
      </c>
      <c r="I58" s="136">
        <f>'Systems-US'!I58+'Systems-OUS'!I58+'I&amp;A-US'!I58+'I&amp;A-OUS'!I58+'Services-US'!I58+'Services-OUS'!I58</f>
        <v>0</v>
      </c>
      <c r="J58" s="136">
        <f>'Systems-US'!J58+'Systems-OUS'!J58+'I&amp;A-US'!J58+'I&amp;A-OUS'!J58+'Services-US'!J58+'Services-OUS'!J58</f>
        <v>0</v>
      </c>
      <c r="K58" s="136">
        <f>'Systems-US'!K58+'Systems-OUS'!K58+'I&amp;A-US'!K58+'I&amp;A-OUS'!K58+'Services-US'!K58+'Services-OUS'!K58</f>
        <v>0</v>
      </c>
      <c r="L58" s="136">
        <f>'Systems-US'!L58+'Systems-OUS'!L58+'I&amp;A-US'!L58+'I&amp;A-OUS'!L58+'Services-US'!L58+'Services-OUS'!L58</f>
        <v>0</v>
      </c>
      <c r="M58" s="136">
        <f>'Systems-US'!M58+'Systems-OUS'!M58+'I&amp;A-US'!M58+'I&amp;A-OUS'!M58+'Services-US'!M58+'Services-OUS'!M58</f>
        <v>0</v>
      </c>
    </row>
    <row r="59" spans="1:13">
      <c r="A59" s="158"/>
      <c r="B59" s="9" t="s">
        <v>153</v>
      </c>
      <c r="C59" s="136">
        <f>'Systems-US'!C59+'Systems-OUS'!C59+'I&amp;A-US'!C59+'I&amp;A-OUS'!C59+'Services-US'!C59+'Services-OUS'!C59</f>
        <v>0</v>
      </c>
      <c r="D59" s="136">
        <f>'Systems-US'!D59+'Systems-OUS'!D59+'I&amp;A-US'!D59+'I&amp;A-OUS'!D59+'Services-US'!D59+'Services-OUS'!D59</f>
        <v>0</v>
      </c>
      <c r="E59" s="136">
        <f>'Systems-US'!E59+'Systems-OUS'!E59+'I&amp;A-US'!E59+'I&amp;A-OUS'!E59+'Services-US'!E59+'Services-OUS'!E59</f>
        <v>0</v>
      </c>
      <c r="F59" s="136">
        <f>'Systems-US'!F59+'Systems-OUS'!F59+'I&amp;A-US'!F59+'I&amp;A-OUS'!F59+'Services-US'!F59+'Services-OUS'!F59</f>
        <v>0</v>
      </c>
      <c r="G59" s="136">
        <f>'Systems-US'!G59+'Systems-OUS'!G59+'I&amp;A-US'!G59+'I&amp;A-OUS'!G59+'Services-US'!G59+'Services-OUS'!G59</f>
        <v>0</v>
      </c>
      <c r="H59" s="136">
        <f>'Systems-US'!H59+'Systems-OUS'!H59+'I&amp;A-US'!H59+'I&amp;A-OUS'!H59+'Services-US'!H59+'Services-OUS'!H59</f>
        <v>0</v>
      </c>
      <c r="I59" s="136">
        <f>'Systems-US'!I59+'Systems-OUS'!I59+'I&amp;A-US'!I59+'I&amp;A-OUS'!I59+'Services-US'!I59+'Services-OUS'!I59</f>
        <v>0</v>
      </c>
      <c r="J59" s="136">
        <f>'Systems-US'!J59+'Systems-OUS'!J59+'I&amp;A-US'!J59+'I&amp;A-OUS'!J59+'Services-US'!J59+'Services-OUS'!J59</f>
        <v>0</v>
      </c>
      <c r="K59" s="136">
        <f>'Systems-US'!K59+'Systems-OUS'!K59+'I&amp;A-US'!K59+'I&amp;A-OUS'!K59+'Services-US'!K59+'Services-OUS'!K59</f>
        <v>0</v>
      </c>
      <c r="L59" s="136">
        <f>'Systems-US'!L59+'Systems-OUS'!L59+'I&amp;A-US'!L59+'I&amp;A-OUS'!L59+'Services-US'!L59+'Services-OUS'!L59</f>
        <v>0</v>
      </c>
      <c r="M59" s="136">
        <f>'Systems-US'!M59+'Systems-OUS'!M59+'I&amp;A-US'!M59+'I&amp;A-OUS'!M59+'Services-US'!M59+'Services-OUS'!M59</f>
        <v>0</v>
      </c>
    </row>
    <row r="60" spans="1:13">
      <c r="A60" s="158"/>
      <c r="B60" s="9" t="s">
        <v>154</v>
      </c>
      <c r="C60" s="136">
        <f>'Systems-US'!C60+'Systems-OUS'!C60+'I&amp;A-US'!C60+'I&amp;A-OUS'!C60+'Services-US'!C60+'Services-OUS'!C60</f>
        <v>0</v>
      </c>
      <c r="D60" s="136">
        <f>'Systems-US'!D60+'Systems-OUS'!D60+'I&amp;A-US'!D60+'I&amp;A-OUS'!D60+'Services-US'!D60+'Services-OUS'!D60</f>
        <v>0</v>
      </c>
      <c r="E60" s="136">
        <f>'Systems-US'!E60+'Systems-OUS'!E60+'I&amp;A-US'!E60+'I&amp;A-OUS'!E60+'Services-US'!E60+'Services-OUS'!E60</f>
        <v>0</v>
      </c>
      <c r="F60" s="136">
        <f>'Systems-US'!F60+'Systems-OUS'!F60+'I&amp;A-US'!F60+'I&amp;A-OUS'!F60+'Services-US'!F60+'Services-OUS'!F60</f>
        <v>0</v>
      </c>
      <c r="G60" s="136">
        <f>'Systems-US'!G60+'Systems-OUS'!G60+'I&amp;A-US'!G60+'I&amp;A-OUS'!G60+'Services-US'!G60+'Services-OUS'!G60</f>
        <v>0</v>
      </c>
      <c r="H60" s="136">
        <f>'Systems-US'!H60+'Systems-OUS'!H60+'I&amp;A-US'!H60+'I&amp;A-OUS'!H60+'Services-US'!H60+'Services-OUS'!H60</f>
        <v>0</v>
      </c>
      <c r="I60" s="136">
        <f>'Systems-US'!I60+'Systems-OUS'!I60+'I&amp;A-US'!I60+'I&amp;A-OUS'!I60+'Services-US'!I60+'Services-OUS'!I60</f>
        <v>0</v>
      </c>
      <c r="J60" s="136">
        <f>'Systems-US'!J60+'Systems-OUS'!J60+'I&amp;A-US'!J60+'I&amp;A-OUS'!J60+'Services-US'!J60+'Services-OUS'!J60</f>
        <v>0</v>
      </c>
      <c r="K60" s="136">
        <f>'Systems-US'!K60+'Systems-OUS'!K60+'I&amp;A-US'!K60+'I&amp;A-OUS'!K60+'Services-US'!K60+'Services-OUS'!K60</f>
        <v>0</v>
      </c>
      <c r="L60" s="136">
        <f>'Systems-US'!L60+'Systems-OUS'!L60+'I&amp;A-US'!L60+'I&amp;A-OUS'!L60+'Services-US'!L60+'Services-OUS'!L60</f>
        <v>0</v>
      </c>
      <c r="M60" s="136">
        <f>'Systems-US'!M60+'Systems-OUS'!M60+'I&amp;A-US'!M60+'I&amp;A-OUS'!M60+'Services-US'!M60+'Services-OUS'!M60</f>
        <v>0</v>
      </c>
    </row>
    <row r="61" spans="1:13">
      <c r="A61" s="158"/>
      <c r="B61" s="43" t="s">
        <v>191</v>
      </c>
      <c r="C61" s="136"/>
      <c r="D61" s="136"/>
      <c r="E61" s="136"/>
      <c r="F61" s="136"/>
      <c r="G61" s="136"/>
      <c r="H61" s="136"/>
      <c r="I61" s="136"/>
      <c r="J61" s="136"/>
      <c r="K61" s="136"/>
      <c r="L61" s="136"/>
      <c r="M61" s="136"/>
    </row>
    <row r="62" spans="1:13">
      <c r="A62" s="158"/>
      <c r="B62" s="9" t="s">
        <v>152</v>
      </c>
      <c r="C62" s="136">
        <f>'Systems-US'!C62+'Systems-OUS'!C62+'I&amp;A-US'!C62+'I&amp;A-OUS'!C62+'Services-US'!C62+'Services-OUS'!C62</f>
        <v>0</v>
      </c>
      <c r="D62" s="136">
        <f>'Systems-US'!D62+'Systems-OUS'!D62+'I&amp;A-US'!D62+'I&amp;A-OUS'!D62+'Services-US'!D62+'Services-OUS'!D62</f>
        <v>0</v>
      </c>
      <c r="E62" s="136">
        <f>'Systems-US'!E62+'Systems-OUS'!E62+'I&amp;A-US'!E62+'I&amp;A-OUS'!E62+'Services-US'!E62+'Services-OUS'!E62</f>
        <v>0</v>
      </c>
      <c r="F62" s="136">
        <f>'Systems-US'!F62+'Systems-OUS'!F62+'I&amp;A-US'!F62+'I&amp;A-OUS'!F62+'Services-US'!F62+'Services-OUS'!F62</f>
        <v>0</v>
      </c>
      <c r="G62" s="136">
        <f>'Systems-US'!G62+'Systems-OUS'!G62+'I&amp;A-US'!G62+'I&amp;A-OUS'!G62+'Services-US'!G62+'Services-OUS'!G62</f>
        <v>0</v>
      </c>
      <c r="H62" s="136">
        <f>'Systems-US'!H62+'Systems-OUS'!H62+'I&amp;A-US'!H62+'I&amp;A-OUS'!H62+'Services-US'!H62+'Services-OUS'!H62</f>
        <v>0</v>
      </c>
      <c r="I62" s="136">
        <f>'Systems-US'!I62+'Systems-OUS'!I62+'I&amp;A-US'!I62+'I&amp;A-OUS'!I62+'Services-US'!I62+'Services-OUS'!I62</f>
        <v>0</v>
      </c>
      <c r="J62" s="136">
        <f>'Systems-US'!J62+'Systems-OUS'!J62+'I&amp;A-US'!J62+'I&amp;A-OUS'!J62+'Services-US'!J62+'Services-OUS'!J62</f>
        <v>0</v>
      </c>
      <c r="K62" s="136">
        <f>'Systems-US'!K62+'Systems-OUS'!K62+'I&amp;A-US'!K62+'I&amp;A-OUS'!K62+'Services-US'!K62+'Services-OUS'!K62</f>
        <v>0</v>
      </c>
      <c r="L62" s="136">
        <f>'Systems-US'!L62+'Systems-OUS'!L62+'I&amp;A-US'!L62+'I&amp;A-OUS'!L62+'Services-US'!L62+'Services-OUS'!L62</f>
        <v>0</v>
      </c>
      <c r="M62" s="136">
        <f>'Systems-US'!M62+'Systems-OUS'!M62+'I&amp;A-US'!M62+'I&amp;A-OUS'!M62+'Services-US'!M62+'Services-OUS'!M62</f>
        <v>0</v>
      </c>
    </row>
    <row r="63" spans="1:13">
      <c r="A63" s="158"/>
      <c r="B63" s="9" t="s">
        <v>156</v>
      </c>
      <c r="C63" s="136">
        <f>'Systems-US'!C63+'Systems-OUS'!C63+'I&amp;A-US'!C63+'I&amp;A-OUS'!C63+'Services-US'!C63+'Services-OUS'!C63</f>
        <v>0</v>
      </c>
      <c r="D63" s="136">
        <f>'Systems-US'!D63+'Systems-OUS'!D63+'I&amp;A-US'!D63+'I&amp;A-OUS'!D63+'Services-US'!D63+'Services-OUS'!D63</f>
        <v>0</v>
      </c>
      <c r="E63" s="136">
        <f>'Systems-US'!E63+'Systems-OUS'!E63+'I&amp;A-US'!E63+'I&amp;A-OUS'!E63+'Services-US'!E63+'Services-OUS'!E63</f>
        <v>0</v>
      </c>
      <c r="F63" s="136">
        <f>'Systems-US'!F63+'Systems-OUS'!F63+'I&amp;A-US'!F63+'I&amp;A-OUS'!F63+'Services-US'!F63+'Services-OUS'!F63</f>
        <v>0</v>
      </c>
      <c r="G63" s="136">
        <f>'Systems-US'!G63+'Systems-OUS'!G63+'I&amp;A-US'!G63+'I&amp;A-OUS'!G63+'Services-US'!G63+'Services-OUS'!G63</f>
        <v>0</v>
      </c>
      <c r="H63" s="136">
        <f>'Systems-US'!H63+'Systems-OUS'!H63+'I&amp;A-US'!H63+'I&amp;A-OUS'!H63+'Services-US'!H63+'Services-OUS'!H63</f>
        <v>0</v>
      </c>
      <c r="I63" s="136">
        <f>'Systems-US'!I63+'Systems-OUS'!I63+'I&amp;A-US'!I63+'I&amp;A-OUS'!I63+'Services-US'!I63+'Services-OUS'!I63</f>
        <v>0</v>
      </c>
      <c r="J63" s="136">
        <f>'Systems-US'!J63+'Systems-OUS'!J63+'I&amp;A-US'!J63+'I&amp;A-OUS'!J63+'Services-US'!J63+'Services-OUS'!J63</f>
        <v>0</v>
      </c>
      <c r="K63" s="136">
        <f>'Systems-US'!K63+'Systems-OUS'!K63+'I&amp;A-US'!K63+'I&amp;A-OUS'!K63+'Services-US'!K63+'Services-OUS'!K63</f>
        <v>0</v>
      </c>
      <c r="L63" s="136">
        <f>'Systems-US'!L63+'Systems-OUS'!L63+'I&amp;A-US'!L63+'I&amp;A-OUS'!L63+'Services-US'!L63+'Services-OUS'!L63</f>
        <v>0</v>
      </c>
      <c r="M63" s="136">
        <f>'Systems-US'!M63+'Systems-OUS'!M63+'I&amp;A-US'!M63+'I&amp;A-OUS'!M63+'Services-US'!M63+'Services-OUS'!M63</f>
        <v>0</v>
      </c>
    </row>
    <row r="64" spans="1:13">
      <c r="A64" s="158"/>
      <c r="B64" s="9" t="s">
        <v>157</v>
      </c>
      <c r="C64" s="136">
        <f>'Systems-US'!C64+'Systems-OUS'!C64+'I&amp;A-US'!C64+'I&amp;A-OUS'!C64+'Services-US'!C64+'Services-OUS'!C64</f>
        <v>0</v>
      </c>
      <c r="D64" s="136">
        <f>'Systems-US'!D64+'Systems-OUS'!D64+'I&amp;A-US'!D64+'I&amp;A-OUS'!D64+'Services-US'!D64+'Services-OUS'!D64</f>
        <v>0</v>
      </c>
      <c r="E64" s="136">
        <f>'Systems-US'!E64+'Systems-OUS'!E64+'I&amp;A-US'!E64+'I&amp;A-OUS'!E64+'Services-US'!E64+'Services-OUS'!E64</f>
        <v>0</v>
      </c>
      <c r="F64" s="136">
        <f>'Systems-US'!F64+'Systems-OUS'!F64+'I&amp;A-US'!F64+'I&amp;A-OUS'!F64+'Services-US'!F64+'Services-OUS'!F64</f>
        <v>0</v>
      </c>
      <c r="G64" s="136">
        <f>'Systems-US'!G64+'Systems-OUS'!G64+'I&amp;A-US'!G64+'I&amp;A-OUS'!G64+'Services-US'!G64+'Services-OUS'!G64</f>
        <v>0</v>
      </c>
      <c r="H64" s="136">
        <f>'Systems-US'!H64+'Systems-OUS'!H64+'I&amp;A-US'!H64+'I&amp;A-OUS'!H64+'Services-US'!H64+'Services-OUS'!H64</f>
        <v>0</v>
      </c>
      <c r="I64" s="136">
        <f>'Systems-US'!I64+'Systems-OUS'!I64+'I&amp;A-US'!I64+'I&amp;A-OUS'!I64+'Services-US'!I64+'Services-OUS'!I64</f>
        <v>0</v>
      </c>
      <c r="J64" s="136">
        <f>'Systems-US'!J64+'Systems-OUS'!J64+'I&amp;A-US'!J64+'I&amp;A-OUS'!J64+'Services-US'!J64+'Services-OUS'!J64</f>
        <v>0</v>
      </c>
      <c r="K64" s="136">
        <f>'Systems-US'!K64+'Systems-OUS'!K64+'I&amp;A-US'!K64+'I&amp;A-OUS'!K64+'Services-US'!K64+'Services-OUS'!K64</f>
        <v>0</v>
      </c>
      <c r="L64" s="136">
        <f>'Systems-US'!L64+'Systems-OUS'!L64+'I&amp;A-US'!L64+'I&amp;A-OUS'!L64+'Services-US'!L64+'Services-OUS'!L64</f>
        <v>0</v>
      </c>
      <c r="M64" s="136">
        <f>'Systems-US'!M64+'Systems-OUS'!M64+'I&amp;A-US'!M64+'I&amp;A-OUS'!M64+'Services-US'!M64+'Services-OUS'!M64</f>
        <v>0</v>
      </c>
    </row>
    <row r="65" spans="1:13">
      <c r="A65" s="158"/>
      <c r="B65" s="43" t="s">
        <v>83</v>
      </c>
      <c r="C65" s="136"/>
      <c r="D65" s="136"/>
      <c r="E65" s="136"/>
      <c r="F65" s="136"/>
      <c r="G65" s="136"/>
      <c r="H65" s="136"/>
      <c r="I65" s="136"/>
      <c r="J65" s="136"/>
      <c r="K65" s="136"/>
      <c r="L65" s="136"/>
      <c r="M65" s="136"/>
    </row>
    <row r="66" spans="1:13">
      <c r="A66" s="158"/>
      <c r="B66" s="9" t="s">
        <v>208</v>
      </c>
      <c r="C66" s="136">
        <f>'Systems-US'!C66+'Systems-OUS'!C66+'I&amp;A-US'!C66+'I&amp;A-OUS'!C66+'Services-US'!C66+'Services-OUS'!C66</f>
        <v>0</v>
      </c>
      <c r="D66" s="136">
        <f>'Systems-US'!D66+'Systems-OUS'!D66+'I&amp;A-US'!D66+'I&amp;A-OUS'!D66+'Services-US'!D66+'Services-OUS'!D66</f>
        <v>0</v>
      </c>
      <c r="E66" s="136">
        <f>'Systems-US'!E66+'Systems-OUS'!E66+'I&amp;A-US'!E66+'I&amp;A-OUS'!E66+'Services-US'!E66+'Services-OUS'!E66</f>
        <v>0</v>
      </c>
      <c r="F66" s="136">
        <f>'Systems-US'!F66+'Systems-OUS'!F66+'I&amp;A-US'!F66+'I&amp;A-OUS'!F66+'Services-US'!F66+'Services-OUS'!F66</f>
        <v>0</v>
      </c>
      <c r="G66" s="136">
        <f>'Systems-US'!G66+'Systems-OUS'!G66+'I&amp;A-US'!G66+'I&amp;A-OUS'!G66+'Services-US'!G66+'Services-OUS'!G66</f>
        <v>0</v>
      </c>
      <c r="H66" s="136">
        <f>'Systems-US'!H66+'Systems-OUS'!H66+'I&amp;A-US'!H66+'I&amp;A-OUS'!H66+'Services-US'!H66+'Services-OUS'!H66</f>
        <v>0</v>
      </c>
      <c r="I66" s="136">
        <f>'Systems-US'!I66+'Systems-OUS'!I66+'I&amp;A-US'!I66+'I&amp;A-OUS'!I66+'Services-US'!I66+'Services-OUS'!I66</f>
        <v>0</v>
      </c>
      <c r="J66" s="136">
        <f>'Systems-US'!J66+'Systems-OUS'!J66+'I&amp;A-US'!J66+'I&amp;A-OUS'!J66+'Services-US'!J66+'Services-OUS'!J66</f>
        <v>0</v>
      </c>
      <c r="K66" s="136">
        <f>'Systems-US'!K66+'Systems-OUS'!K66+'I&amp;A-US'!K66+'I&amp;A-OUS'!K66+'Services-US'!K66+'Services-OUS'!K66</f>
        <v>0</v>
      </c>
      <c r="L66" s="136">
        <f>'Systems-US'!L66+'Systems-OUS'!L66+'I&amp;A-US'!L66+'I&amp;A-OUS'!L66+'Services-US'!L66+'Services-OUS'!L66</f>
        <v>0</v>
      </c>
      <c r="M66" s="136">
        <f>'Systems-US'!M66+'Systems-OUS'!M66+'I&amp;A-US'!M66+'I&amp;A-OUS'!M66+'Services-US'!M66+'Services-OUS'!M66</f>
        <v>0</v>
      </c>
    </row>
    <row r="67" spans="1:13">
      <c r="A67" s="158"/>
      <c r="B67" s="9" t="s">
        <v>179</v>
      </c>
      <c r="C67" s="136">
        <f>'Systems-US'!C67</f>
        <v>0</v>
      </c>
      <c r="D67" s="136">
        <f>'Systems-US'!D67</f>
        <v>0</v>
      </c>
      <c r="E67" s="136">
        <f>'Systems-US'!E67</f>
        <v>0</v>
      </c>
      <c r="F67" s="136">
        <f>'Systems-US'!F67</f>
        <v>0</v>
      </c>
      <c r="G67" s="136">
        <f>'Systems-US'!G67</f>
        <v>0</v>
      </c>
      <c r="H67" s="136">
        <f>'Systems-US'!H67</f>
        <v>0</v>
      </c>
      <c r="I67" s="136">
        <f>'Systems-US'!I67</f>
        <v>0</v>
      </c>
      <c r="J67" s="136">
        <f>'Systems-US'!J67</f>
        <v>0</v>
      </c>
      <c r="K67" s="136">
        <f>'Systems-US'!K67</f>
        <v>0</v>
      </c>
      <c r="L67" s="136">
        <f>'Systems-US'!L67</f>
        <v>0</v>
      </c>
      <c r="M67" s="136">
        <f>'Systems-US'!M67+'Systems-OUS'!M67+'I&amp;A-US'!M67+'I&amp;A-OUS'!M67+'Services-US'!M67+'Services-OUS'!M67</f>
        <v>0</v>
      </c>
    </row>
    <row r="68" spans="1:13">
      <c r="A68" s="158"/>
      <c r="B68" s="9" t="s">
        <v>180</v>
      </c>
      <c r="C68" s="136">
        <f>'Systems-US'!C68</f>
        <v>0</v>
      </c>
      <c r="D68" s="136">
        <f>'Systems-US'!D68</f>
        <v>0</v>
      </c>
      <c r="E68" s="136">
        <f>'Systems-US'!E68</f>
        <v>0</v>
      </c>
      <c r="F68" s="136">
        <f>'Systems-US'!F68</f>
        <v>0</v>
      </c>
      <c r="G68" s="136">
        <f>'Systems-US'!G68</f>
        <v>0</v>
      </c>
      <c r="H68" s="136">
        <f>'Systems-US'!H68</f>
        <v>0</v>
      </c>
      <c r="I68" s="136">
        <f>'Systems-US'!I68</f>
        <v>0</v>
      </c>
      <c r="J68" s="136">
        <f>'Systems-US'!J68</f>
        <v>0</v>
      </c>
      <c r="K68" s="136">
        <f>'Systems-US'!K68</f>
        <v>0</v>
      </c>
      <c r="L68" s="136">
        <f>'Systems-US'!L68</f>
        <v>0</v>
      </c>
      <c r="M68" s="136">
        <f>'Systems-US'!M68+'Systems-OUS'!M68+'I&amp;A-US'!M68+'I&amp;A-OUS'!M68+'Services-US'!M68+'Services-OUS'!M68</f>
        <v>0</v>
      </c>
    </row>
    <row r="69" spans="1:13">
      <c r="A69" s="158"/>
      <c r="B69" s="9" t="s">
        <v>133</v>
      </c>
      <c r="C69" s="136">
        <f>'Systems-US'!C69</f>
        <v>0</v>
      </c>
      <c r="D69" s="136">
        <f>'Systems-US'!D69</f>
        <v>0</v>
      </c>
      <c r="E69" s="136">
        <f>'Systems-US'!E69</f>
        <v>0</v>
      </c>
      <c r="F69" s="136">
        <f>'Systems-US'!F69</f>
        <v>0</v>
      </c>
      <c r="G69" s="136">
        <f>'Systems-US'!G69</f>
        <v>0</v>
      </c>
      <c r="H69" s="136">
        <f>'Systems-US'!H69</f>
        <v>0</v>
      </c>
      <c r="I69" s="136">
        <f>'Systems-US'!I69</f>
        <v>0</v>
      </c>
      <c r="J69" s="136">
        <f>'Systems-US'!J69</f>
        <v>0</v>
      </c>
      <c r="K69" s="136">
        <f>'Systems-US'!K69</f>
        <v>0</v>
      </c>
      <c r="L69" s="136">
        <f>'Systems-US'!L69</f>
        <v>0</v>
      </c>
      <c r="M69" s="136">
        <f>'Systems-US'!M69+'Systems-OUS'!M69+'I&amp;A-US'!M69+'I&amp;A-OUS'!M69+'Services-US'!M69+'Services-OUS'!M69</f>
        <v>0</v>
      </c>
    </row>
    <row r="70" spans="1:13">
      <c r="A70" s="158"/>
      <c r="B70" s="9" t="s">
        <v>5</v>
      </c>
      <c r="C70" s="136">
        <f>'Systems-US'!C70</f>
        <v>0</v>
      </c>
      <c r="D70" s="136">
        <f>'Systems-US'!D70</f>
        <v>0</v>
      </c>
      <c r="E70" s="136">
        <f>'Systems-US'!E70</f>
        <v>0</v>
      </c>
      <c r="F70" s="136">
        <f>'Systems-US'!F70</f>
        <v>0</v>
      </c>
      <c r="G70" s="136">
        <f>'Systems-US'!G70</f>
        <v>0</v>
      </c>
      <c r="H70" s="136">
        <f>'Systems-US'!H70</f>
        <v>0</v>
      </c>
      <c r="I70" s="136">
        <f>'Systems-US'!I70</f>
        <v>0</v>
      </c>
      <c r="J70" s="136">
        <f>'Systems-US'!J70</f>
        <v>0</v>
      </c>
      <c r="K70" s="136">
        <f>'Systems-US'!K70</f>
        <v>0</v>
      </c>
      <c r="L70" s="136">
        <f>'Systems-US'!L70</f>
        <v>0</v>
      </c>
      <c r="M70" s="136">
        <f>'Systems-US'!M70+'Systems-OUS'!M70+'I&amp;A-US'!M70+'I&amp;A-OUS'!M70+'Services-US'!M70+'Services-OUS'!M70</f>
        <v>0</v>
      </c>
    </row>
    <row r="71" spans="1:13">
      <c r="A71" s="158"/>
      <c r="B71" s="9" t="s">
        <v>6</v>
      </c>
      <c r="C71" s="136">
        <f>'Systems-US'!C71</f>
        <v>0</v>
      </c>
      <c r="D71" s="136">
        <f>'Systems-US'!D71</f>
        <v>0</v>
      </c>
      <c r="E71" s="136">
        <f>'Systems-US'!E71</f>
        <v>0</v>
      </c>
      <c r="F71" s="136">
        <f>'Systems-US'!F71</f>
        <v>0</v>
      </c>
      <c r="G71" s="136">
        <f>'Systems-US'!G71</f>
        <v>0</v>
      </c>
      <c r="H71" s="136">
        <f>'Systems-US'!H71</f>
        <v>0</v>
      </c>
      <c r="I71" s="136">
        <f>'Systems-US'!I71</f>
        <v>0</v>
      </c>
      <c r="J71" s="136">
        <f>'Systems-US'!J71</f>
        <v>0</v>
      </c>
      <c r="K71" s="136">
        <f>'Systems-US'!K71</f>
        <v>0</v>
      </c>
      <c r="L71" s="136">
        <f>'Systems-US'!L71</f>
        <v>0</v>
      </c>
      <c r="M71" s="136">
        <f>'Systems-US'!M71+'Systems-OUS'!M71+'I&amp;A-US'!M71+'I&amp;A-OUS'!M71+'Services-US'!M71+'Services-OUS'!M71</f>
        <v>0</v>
      </c>
    </row>
    <row r="72" spans="1:13">
      <c r="A72" s="158"/>
      <c r="B72" s="2" t="s">
        <v>7</v>
      </c>
      <c r="C72" s="136">
        <f>'Systems-US'!C72</f>
        <v>0</v>
      </c>
      <c r="D72" s="16"/>
      <c r="E72" s="16"/>
      <c r="F72" s="16"/>
      <c r="G72" s="16"/>
      <c r="H72" s="16"/>
      <c r="I72" s="16"/>
      <c r="J72" s="16"/>
      <c r="K72" s="16"/>
      <c r="L72" s="16"/>
      <c r="M72" s="16"/>
    </row>
    <row r="73" spans="1:13">
      <c r="A73" s="6"/>
    </row>
    <row r="75" spans="1:13" ht="15" customHeight="1">
      <c r="A75" s="159" t="s">
        <v>10</v>
      </c>
      <c r="B75" s="1" t="s">
        <v>11</v>
      </c>
    </row>
    <row r="76" spans="1:13" s="15" customFormat="1">
      <c r="A76" s="159"/>
      <c r="B76" s="43" t="s">
        <v>188</v>
      </c>
    </row>
    <row r="77" spans="1:13" s="89" customFormat="1">
      <c r="A77" s="159"/>
      <c r="B77" s="15" t="s">
        <v>79</v>
      </c>
      <c r="C77" s="17">
        <f>'Systems-US'!C77+'Systems-OUS'!C77+'I&amp;A-US'!C77+'I&amp;A-OUS'!C77+'Services-US'!C77+'Services-OUS'!C77</f>
        <v>0.9</v>
      </c>
      <c r="D77" s="17">
        <f>'Systems-US'!D77+'Systems-OUS'!D77+'I&amp;A-US'!D77+'I&amp;A-OUS'!D77+'Services-US'!D77+'Services-OUS'!D77</f>
        <v>0.9</v>
      </c>
      <c r="E77" s="17">
        <f>'Systems-US'!E77+'Systems-OUS'!E77+'I&amp;A-US'!E77+'I&amp;A-OUS'!E77+'Services-US'!E77+'Services-OUS'!E77</f>
        <v>0.9</v>
      </c>
      <c r="F77" s="17">
        <f>'Systems-US'!F77+'Systems-OUS'!F77+'I&amp;A-US'!F77+'I&amp;A-OUS'!F77+'Services-US'!F77+'Services-OUS'!F77</f>
        <v>0.95</v>
      </c>
      <c r="G77" s="17">
        <f>'Systems-US'!G77+'Systems-OUS'!G77+'I&amp;A-US'!G77+'I&amp;A-OUS'!G77+'Services-US'!G77+'Services-OUS'!G77</f>
        <v>0.95</v>
      </c>
      <c r="H77" s="17">
        <f>'Systems-US'!H77+'Systems-OUS'!H77+'I&amp;A-US'!H77+'I&amp;A-OUS'!H77+'Services-US'!H77+'Services-OUS'!H77</f>
        <v>0.95</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9" customFormat="1">
      <c r="A78" s="159"/>
      <c r="B78" s="9" t="s">
        <v>136</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c r="A79" s="159"/>
      <c r="B79" s="9" t="s">
        <v>138</v>
      </c>
      <c r="C79" s="136">
        <f>'Systems-US'!C79+'Systems-OUS'!C79+'I&amp;A-US'!C79+'I&amp;A-OUS'!C79+'Services-US'!C79+'Services-OUS'!C79</f>
        <v>0.50488968395945133</v>
      </c>
      <c r="D79" s="136">
        <f>'Systems-US'!D79+'Systems-OUS'!D79+'I&amp;A-US'!D79+'I&amp;A-OUS'!D79+'Services-US'!D79+'Services-OUS'!D79</f>
        <v>0.55537865235539652</v>
      </c>
      <c r="E79" s="136">
        <f>'Systems-US'!E79+'Systems-OUS'!E79+'I&amp;A-US'!E79+'I&amp;A-OUS'!E79+'Services-US'!E79+'Services-OUS'!E79</f>
        <v>0.61091651759093624</v>
      </c>
      <c r="F79" s="136">
        <f>'Systems-US'!F79+'Systems-OUS'!F79+'I&amp;A-US'!F79+'I&amp;A-OUS'!F79+'Services-US'!F79+'Services-OUS'!F79</f>
        <v>0.67200816935002994</v>
      </c>
      <c r="G79" s="136">
        <f>'Systems-US'!G79+'Systems-OUS'!G79+'I&amp;A-US'!G79+'I&amp;A-OUS'!G79+'Services-US'!G79+'Services-OUS'!G79</f>
        <v>0.73920898628503295</v>
      </c>
      <c r="H79" s="136">
        <f>'Systems-US'!H79+'Systems-OUS'!H79+'I&amp;A-US'!H79+'I&amp;A-OUS'!H79+'Services-US'!H79+'Services-OUS'!H79</f>
        <v>0.81312988491353633</v>
      </c>
      <c r="I79" s="136">
        <f>'Systems-US'!I79+'Systems-OUS'!I79+'I&amp;A-US'!I79+'I&amp;A-OUS'!I79+'Services-US'!I79+'Services-OUS'!I79</f>
        <v>0.89444287340489004</v>
      </c>
      <c r="J79" s="136">
        <f>'Systems-US'!J79+'Systems-OUS'!J79+'I&amp;A-US'!J79+'I&amp;A-OUS'!J79+'Services-US'!J79+'Services-OUS'!J79</f>
        <v>0.98388716074537907</v>
      </c>
      <c r="K79" s="136">
        <f>'Systems-US'!K79+'Systems-OUS'!K79+'I&amp;A-US'!K79+'I&amp;A-OUS'!K79+'Services-US'!K79+'Services-OUS'!K79</f>
        <v>1.082275876819917</v>
      </c>
      <c r="L79" s="136">
        <f>'Systems-US'!L79+'Systems-OUS'!L79+'I&amp;A-US'!L79+'I&amp;A-OUS'!L79+'Services-US'!L79+'Services-OUS'!L79</f>
        <v>1.1905034645019088</v>
      </c>
      <c r="M79" s="136">
        <f>'Systems-US'!M79+'Systems-OUS'!M79+'I&amp;A-US'!M79+'I&amp;A-OUS'!M79+'Services-US'!M79+'Services-OUS'!M79</f>
        <v>1.3095538109520999</v>
      </c>
    </row>
    <row r="80" spans="1:13" s="17" customFormat="1">
      <c r="A80" s="159"/>
      <c r="B80" s="9" t="s">
        <v>139</v>
      </c>
      <c r="C80" s="17">
        <f>'Systems-US'!C80+'Systems-OUS'!C80+'I&amp;A-US'!C80+'I&amp;A-OUS'!C80+'Services-US'!C80+'Services-OUS'!C80</f>
        <v>0.30540895721646255</v>
      </c>
      <c r="D80" s="17">
        <f>'Systems-US'!D80+'Systems-OUS'!D80+'I&amp;A-US'!D80+'I&amp;A-OUS'!D80+'Services-US'!D80+'Services-OUS'!D80</f>
        <v>0.30540895721646255</v>
      </c>
      <c r="E80" s="17">
        <f>'Systems-US'!E80+'Systems-OUS'!E80+'I&amp;A-US'!E80+'I&amp;A-OUS'!E80+'Services-US'!E80+'Services-OUS'!E80</f>
        <v>0.30540895721646255</v>
      </c>
      <c r="F80" s="17">
        <f>'Systems-US'!F80+'Systems-OUS'!F80+'I&amp;A-US'!F80+'I&amp;A-OUS'!F80+'Services-US'!F80+'Services-OUS'!F80</f>
        <v>0.30540895721646255</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c r="A81" s="159"/>
      <c r="B81" s="43" t="s">
        <v>189</v>
      </c>
      <c r="C81" s="136"/>
      <c r="D81" s="136"/>
      <c r="E81" s="136"/>
      <c r="F81" s="136"/>
      <c r="G81" s="136"/>
      <c r="H81" s="136"/>
      <c r="I81" s="136"/>
      <c r="J81" s="136"/>
      <c r="K81" s="136"/>
      <c r="L81" s="136"/>
      <c r="M81" s="136"/>
    </row>
    <row r="82" spans="1:13" s="17" customFormat="1">
      <c r="A82" s="159"/>
      <c r="B82" s="40" t="s">
        <v>79</v>
      </c>
      <c r="C82" s="17">
        <f>'Systems-US'!C82+'Systems-OUS'!C82+'I&amp;A-US'!C82+'I&amp;A-OUS'!C82+'Services-US'!C82+'Services-OUS'!C82</f>
        <v>0.9</v>
      </c>
      <c r="D82" s="17">
        <f>'Systems-US'!D82+'Systems-OUS'!D82+'I&amp;A-US'!D82+'I&amp;A-OUS'!D82+'Services-US'!D82+'Services-OUS'!D82</f>
        <v>0.9</v>
      </c>
      <c r="E82" s="17">
        <f>'Systems-US'!E82+'Systems-OUS'!E82+'I&amp;A-US'!E82+'I&amp;A-OUS'!E82+'Services-US'!E82+'Services-OUS'!E82</f>
        <v>0.9</v>
      </c>
      <c r="F82" s="17">
        <f>'Systems-US'!F82+'Systems-OUS'!F82+'I&amp;A-US'!F82+'I&amp;A-OUS'!F82+'Services-US'!F82+'Services-OUS'!F82</f>
        <v>0.95</v>
      </c>
      <c r="G82" s="17">
        <f>'Systems-US'!G82+'Systems-OUS'!G82+'I&amp;A-US'!G82+'I&amp;A-OUS'!G82+'Services-US'!G82+'Services-OUS'!G82</f>
        <v>0.95</v>
      </c>
      <c r="H82" s="17">
        <f>'Systems-US'!H82+'Systems-OUS'!H82+'I&amp;A-US'!H82+'I&amp;A-OUS'!H82+'Services-US'!H82+'Services-OUS'!H82</f>
        <v>0.95</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c r="A83" s="159"/>
      <c r="B83" s="9" t="s">
        <v>136</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c r="A84" s="159"/>
      <c r="B84" s="9" t="s">
        <v>142</v>
      </c>
      <c r="C84" s="136">
        <f>'Systems-US'!C84+'Systems-OUS'!C84+'I&amp;A-US'!C84+'I&amp;A-OUS'!C84+'Services-US'!C84+'Services-OUS'!C84</f>
        <v>0.50488968395945144</v>
      </c>
      <c r="D84" s="136">
        <f>'Systems-US'!D84+'Systems-OUS'!D84+'I&amp;A-US'!D84+'I&amp;A-OUS'!D84+'Services-US'!D84+'Services-OUS'!D84</f>
        <v>0.55537865235539663</v>
      </c>
      <c r="E84" s="136">
        <f>'Systems-US'!E84+'Systems-OUS'!E84+'I&amp;A-US'!E84+'I&amp;A-OUS'!E84+'Services-US'!E84+'Services-OUS'!E84</f>
        <v>0.61091651759093635</v>
      </c>
      <c r="F84" s="136">
        <f>'Systems-US'!F84+'Systems-OUS'!F84+'I&amp;A-US'!F84+'I&amp;A-OUS'!F84+'Services-US'!F84+'Services-OUS'!F84</f>
        <v>0.67200816935003005</v>
      </c>
      <c r="G84" s="136">
        <f>'Systems-US'!G84+'Systems-OUS'!G84+'I&amp;A-US'!G84+'I&amp;A-OUS'!G84+'Services-US'!G84+'Services-OUS'!G84</f>
        <v>0.73920898628503307</v>
      </c>
      <c r="H84" s="136">
        <f>'Systems-US'!H84+'Systems-OUS'!H84+'I&amp;A-US'!H84+'I&amp;A-OUS'!H84+'Services-US'!H84+'Services-OUS'!H84</f>
        <v>0.81312988491353644</v>
      </c>
      <c r="I84" s="136">
        <f>'Systems-US'!I84+'Systems-OUS'!I84+'I&amp;A-US'!I84+'I&amp;A-OUS'!I84+'Services-US'!I84+'Services-OUS'!I84</f>
        <v>0.89444287340489015</v>
      </c>
      <c r="J84" s="136">
        <f>'Systems-US'!J84+'Systems-OUS'!J84+'I&amp;A-US'!J84+'I&amp;A-OUS'!J84+'Services-US'!J84+'Services-OUS'!J84</f>
        <v>0.9838871607453793</v>
      </c>
      <c r="K84" s="136">
        <f>'Systems-US'!K84+'Systems-OUS'!K84+'I&amp;A-US'!K84+'I&amp;A-OUS'!K84+'Services-US'!K84+'Services-OUS'!K84</f>
        <v>1.0822758768199172</v>
      </c>
      <c r="L84" s="136">
        <f>'Systems-US'!L84+'Systems-OUS'!L84+'I&amp;A-US'!L84+'I&amp;A-OUS'!L84+'Services-US'!L84+'Services-OUS'!L84</f>
        <v>1.190503464501909</v>
      </c>
      <c r="M84" s="136">
        <f>'Systems-US'!M84+'Systems-OUS'!M84+'I&amp;A-US'!M84+'I&amp;A-OUS'!M84+'Services-US'!M84+'Services-OUS'!M84</f>
        <v>1.3095538109521001</v>
      </c>
    </row>
    <row r="85" spans="1:13" s="127" customFormat="1">
      <c r="A85" s="159"/>
      <c r="B85" s="9" t="s">
        <v>143</v>
      </c>
      <c r="C85" s="17">
        <f>'Systems-US'!C85+'Systems-OUS'!C85+'I&amp;A-US'!C85+'I&amp;A-OUS'!C85+'Services-US'!C85+'Services-OUS'!C85</f>
        <v>0.3054089572164625</v>
      </c>
      <c r="D85" s="17">
        <f>'Systems-US'!D85+'Systems-OUS'!D85+'I&amp;A-US'!D85+'I&amp;A-OUS'!D85+'Services-US'!D85+'Services-OUS'!D85</f>
        <v>0.3054089572164625</v>
      </c>
      <c r="E85" s="17">
        <f>'Systems-US'!E85+'Systems-OUS'!E85+'I&amp;A-US'!E85+'I&amp;A-OUS'!E85+'Services-US'!E85+'Services-OUS'!E85</f>
        <v>0.3054089572164625</v>
      </c>
      <c r="F85" s="17">
        <f>'Systems-US'!F85+'Systems-OUS'!F85+'I&amp;A-US'!F85+'I&amp;A-OUS'!F85+'Services-US'!F85+'Services-OUS'!F85</f>
        <v>0.3054089572164625</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c r="A86" s="159"/>
      <c r="B86" s="43" t="s">
        <v>84</v>
      </c>
      <c r="C86" s="136"/>
      <c r="D86" s="136"/>
      <c r="E86" s="136"/>
      <c r="F86" s="136"/>
      <c r="G86" s="136"/>
      <c r="H86" s="136"/>
      <c r="I86" s="136"/>
      <c r="J86" s="136"/>
      <c r="K86" s="136"/>
      <c r="L86" s="136"/>
      <c r="M86" s="136"/>
    </row>
    <row r="87" spans="1:13" s="127" customFormat="1">
      <c r="A87" s="159"/>
      <c r="B87" s="9" t="s">
        <v>145</v>
      </c>
      <c r="C87" s="17">
        <f>'Systems-US'!C87+'Systems-OUS'!C87+'I&amp;A-US'!C87+'I&amp;A-OUS'!C87+'Services-US'!C87+'Services-OUS'!C87</f>
        <v>0.28238133547868061</v>
      </c>
      <c r="D87" s="17">
        <f>'Systems-US'!D87+'Systems-OUS'!D87+'I&amp;A-US'!D87+'I&amp;A-OUS'!D87+'Services-US'!D87+'Services-OUS'!D87</f>
        <v>0.23376540255129788</v>
      </c>
      <c r="E87" s="17">
        <f>'Systems-US'!E87+'Systems-OUS'!E87+'I&amp;A-US'!E87+'I&amp;A-OUS'!E87+'Services-US'!E87+'Services-OUS'!E87</f>
        <v>0.23376540255129788</v>
      </c>
      <c r="F87" s="17">
        <f>'Systems-US'!F87+'Systems-OUS'!F87+'I&amp;A-US'!F87+'I&amp;A-OUS'!F87+'Services-US'!F87+'Services-OUS'!F87</f>
        <v>0.23376540255129788</v>
      </c>
      <c r="G87" s="17">
        <f>'Systems-US'!G87+'Systems-OUS'!G87+'I&amp;A-US'!G87+'I&amp;A-OUS'!G87+'Services-US'!G87+'Services-OUS'!G87</f>
        <v>0.23376540255129788</v>
      </c>
      <c r="H87" s="17">
        <f>'Systems-US'!H87+'Systems-OUS'!H87+'I&amp;A-US'!H87+'I&amp;A-OUS'!H87+'Services-US'!H87+'Services-OUS'!H87</f>
        <v>0.23376540255129788</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c r="A88" s="159"/>
      <c r="B88" s="9" t="s">
        <v>146</v>
      </c>
      <c r="C88" s="136">
        <f>'Systems-US'!C88+'Systems-OUS'!C88+'I&amp;A-US'!C88+'I&amp;A-OUS'!C88+'Services-US'!C88+'Services-OUS'!C88</f>
        <v>1.9451066499372646E-3</v>
      </c>
      <c r="D88" s="136">
        <f>'Systems-US'!D88+'Systems-OUS'!D88+'I&amp;A-US'!D88+'I&amp;A-OUS'!D88+'Services-US'!D88+'Services-OUS'!D88</f>
        <v>1.9451066499372646E-3</v>
      </c>
      <c r="E88" s="136">
        <f>'Systems-US'!E88+'Systems-OUS'!E88+'I&amp;A-US'!E88+'I&amp;A-OUS'!E88+'Services-US'!E88+'Services-OUS'!E88</f>
        <v>1.9451066499372646E-3</v>
      </c>
      <c r="F88" s="136">
        <f>'Systems-US'!F88+'Systems-OUS'!F88+'I&amp;A-US'!F88+'I&amp;A-OUS'!F88+'Services-US'!F88+'Services-OUS'!F88</f>
        <v>1.9451066499372646E-3</v>
      </c>
      <c r="G88" s="136">
        <f>'Systems-US'!G88+'Systems-OUS'!G88+'I&amp;A-US'!G88+'I&amp;A-OUS'!G88+'Services-US'!G88+'Services-OUS'!G88</f>
        <v>1.9451066499372646E-3</v>
      </c>
      <c r="H88" s="136">
        <f>'Systems-US'!H88+'Systems-OUS'!H88+'I&amp;A-US'!H88+'I&amp;A-OUS'!H88+'Services-US'!H88+'Services-OUS'!H88</f>
        <v>1.9451066499372646E-3</v>
      </c>
      <c r="I88" s="136">
        <f>'Systems-US'!I88+'Systems-OUS'!I88+'I&amp;A-US'!I88+'I&amp;A-OUS'!I88+'Services-US'!I88+'Services-OUS'!I88</f>
        <v>1.9451066499372646E-3</v>
      </c>
      <c r="J88" s="136">
        <f>'Systems-US'!J88+'Systems-OUS'!J88+'I&amp;A-US'!J88+'I&amp;A-OUS'!J88+'Services-US'!J88+'Services-OUS'!J88</f>
        <v>1.9451066499372646E-3</v>
      </c>
      <c r="K88" s="136">
        <f>'Systems-US'!K88+'Systems-OUS'!K88+'I&amp;A-US'!K88+'I&amp;A-OUS'!K88+'Services-US'!K88+'Services-OUS'!K88</f>
        <v>1.9451066499372646E-3</v>
      </c>
      <c r="L88" s="136">
        <f>'Systems-US'!L88+'Systems-OUS'!L88+'I&amp;A-US'!L88+'I&amp;A-OUS'!L88+'Services-US'!L88+'Services-OUS'!L88</f>
        <v>1.9451066499372646E-3</v>
      </c>
      <c r="M88" s="136">
        <f>'Systems-US'!M88+'Systems-OUS'!M88+'I&amp;A-US'!M88+'I&amp;A-OUS'!M88+'Services-US'!M88+'Services-OUS'!M88</f>
        <v>1.9451066499372646E-3</v>
      </c>
    </row>
    <row r="89" spans="1:13" s="17" customFormat="1">
      <c r="A89" s="159"/>
      <c r="B89" s="9" t="s">
        <v>147</v>
      </c>
      <c r="C89" s="17">
        <f>'Systems-US'!C89+'Systems-OUS'!C89+'I&amp;A-US'!C89+'I&amp;A-OUS'!C89+'Services-US'!C89+'Services-OUS'!C89</f>
        <v>0.30540895721646255</v>
      </c>
      <c r="D89" s="17">
        <f>'Systems-US'!D89+'Systems-OUS'!D89+'I&amp;A-US'!D89+'I&amp;A-OUS'!D89+'Services-US'!D89+'Services-OUS'!D89</f>
        <v>0.30540895721646255</v>
      </c>
      <c r="E89" s="17">
        <f>'Systems-US'!E89+'Systems-OUS'!E89+'I&amp;A-US'!E89+'I&amp;A-OUS'!E89+'Services-US'!E89+'Services-OUS'!E89</f>
        <v>0.30540895721646255</v>
      </c>
      <c r="F89" s="17">
        <f>'Systems-US'!F89+'Systems-OUS'!F89+'I&amp;A-US'!F89+'I&amp;A-OUS'!F89+'Services-US'!F89+'Services-OUS'!F89</f>
        <v>0.30540895721646255</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c r="A90" s="159"/>
      <c r="B90" s="43" t="s">
        <v>85</v>
      </c>
      <c r="C90" s="136"/>
      <c r="D90" s="136"/>
      <c r="E90" s="136"/>
      <c r="F90" s="136"/>
      <c r="G90" s="136"/>
      <c r="H90" s="136"/>
      <c r="I90" s="136"/>
      <c r="J90" s="136"/>
      <c r="K90" s="136"/>
      <c r="L90" s="136"/>
      <c r="M90" s="136"/>
    </row>
    <row r="91" spans="1:13" s="89" customFormat="1">
      <c r="A91" s="159"/>
      <c r="B91" s="9" t="s">
        <v>145</v>
      </c>
      <c r="C91" s="17">
        <f>'Systems-US'!C91+'Systems-OUS'!C91+'I&amp;A-US'!C91+'I&amp;A-OUS'!C91+'Services-US'!C91+'Services-OUS'!C91</f>
        <v>0.28238133547868061</v>
      </c>
      <c r="D91" s="17">
        <f>'Systems-US'!D91+'Systems-OUS'!D91+'I&amp;A-US'!D91+'I&amp;A-OUS'!D91+'Services-US'!D91+'Services-OUS'!D91</f>
        <v>0.23376540255129788</v>
      </c>
      <c r="E91" s="17">
        <f>'Systems-US'!E91+'Systems-OUS'!E91+'I&amp;A-US'!E91+'I&amp;A-OUS'!E91+'Services-US'!E91+'Services-OUS'!E91</f>
        <v>0.23376540255129788</v>
      </c>
      <c r="F91" s="17">
        <f>'Systems-US'!F91+'Systems-OUS'!F91+'I&amp;A-US'!F91+'I&amp;A-OUS'!F91+'Services-US'!F91+'Services-OUS'!F91</f>
        <v>0.23376540255129788</v>
      </c>
      <c r="G91" s="17">
        <f>'Systems-US'!G91+'Systems-OUS'!G91+'I&amp;A-US'!G91+'I&amp;A-OUS'!G91+'Services-US'!G91+'Services-OUS'!G91</f>
        <v>0.23376540255129788</v>
      </c>
      <c r="H91" s="17">
        <f>'Systems-US'!H91+'Systems-OUS'!H91+'I&amp;A-US'!H91+'I&amp;A-OUS'!H91+'Services-US'!H91+'Services-OUS'!H91</f>
        <v>0.23376540255129788</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c r="A92" s="159"/>
      <c r="B92" s="9" t="s">
        <v>149</v>
      </c>
      <c r="C92" s="136">
        <f>'Systems-US'!C92+'Systems-OUS'!C92+'I&amp;A-US'!C92+'I&amp;A-OUS'!C92+'Services-US'!C92+'Services-OUS'!C92</f>
        <v>1.9451066499372646E-3</v>
      </c>
      <c r="D92" s="136">
        <f>'Systems-US'!D92+'Systems-OUS'!D92+'I&amp;A-US'!D92+'I&amp;A-OUS'!D92+'Services-US'!D92+'Services-OUS'!D92</f>
        <v>1.9451066499372646E-3</v>
      </c>
      <c r="E92" s="136">
        <f>'Systems-US'!E92+'Systems-OUS'!E92+'I&amp;A-US'!E92+'I&amp;A-OUS'!E92+'Services-US'!E92+'Services-OUS'!E92</f>
        <v>1.9451066499372646E-3</v>
      </c>
      <c r="F92" s="136">
        <f>'Systems-US'!F92+'Systems-OUS'!F92+'I&amp;A-US'!F92+'I&amp;A-OUS'!F92+'Services-US'!F92+'Services-OUS'!F92</f>
        <v>1.9451066499372646E-3</v>
      </c>
      <c r="G92" s="136">
        <f>'Systems-US'!G92+'Systems-OUS'!G92+'I&amp;A-US'!G92+'I&amp;A-OUS'!G92+'Services-US'!G92+'Services-OUS'!G92</f>
        <v>1.9451066499372646E-3</v>
      </c>
      <c r="H92" s="136">
        <f>'Systems-US'!H92+'Systems-OUS'!H92+'I&amp;A-US'!H92+'I&amp;A-OUS'!H92+'Services-US'!H92+'Services-OUS'!H92</f>
        <v>1.9451066499372646E-3</v>
      </c>
      <c r="I92" s="136">
        <f>'Systems-US'!I92+'Systems-OUS'!I92+'I&amp;A-US'!I92+'I&amp;A-OUS'!I92+'Services-US'!I92+'Services-OUS'!I92</f>
        <v>1.9451066499372646E-3</v>
      </c>
      <c r="J92" s="136">
        <f>'Systems-US'!J92+'Systems-OUS'!J92+'I&amp;A-US'!J92+'I&amp;A-OUS'!J92+'Services-US'!J92+'Services-OUS'!J92</f>
        <v>1.9451066499372646E-3</v>
      </c>
      <c r="K92" s="136">
        <f>'Systems-US'!K92+'Systems-OUS'!K92+'I&amp;A-US'!K92+'I&amp;A-OUS'!K92+'Services-US'!K92+'Services-OUS'!K92</f>
        <v>1.9451066499372646E-3</v>
      </c>
      <c r="L92" s="136">
        <f>'Systems-US'!L92+'Systems-OUS'!L92+'I&amp;A-US'!L92+'I&amp;A-OUS'!L92+'Services-US'!L92+'Services-OUS'!L92</f>
        <v>1.9451066499372646E-3</v>
      </c>
      <c r="M92" s="136">
        <f>'Systems-US'!M92+'Systems-OUS'!M92+'I&amp;A-US'!M92+'I&amp;A-OUS'!M92+'Services-US'!M92+'Services-OUS'!M92</f>
        <v>1.9451066499372646E-3</v>
      </c>
    </row>
    <row r="93" spans="1:13" s="17" customFormat="1">
      <c r="A93" s="159"/>
      <c r="B93" s="9" t="s">
        <v>150</v>
      </c>
      <c r="C93" s="17">
        <f>'Systems-US'!C93+'Systems-OUS'!C93+'I&amp;A-US'!C93+'I&amp;A-OUS'!C93+'Services-US'!C93+'Services-OUS'!C93</f>
        <v>0.30540895721646255</v>
      </c>
      <c r="D93" s="17">
        <f>'Systems-US'!D93+'Systems-OUS'!D93+'I&amp;A-US'!D93+'I&amp;A-OUS'!D93+'Services-US'!D93+'Services-OUS'!D93</f>
        <v>0.30540895721646255</v>
      </c>
      <c r="E93" s="17">
        <f>'Systems-US'!E93+'Systems-OUS'!E93+'I&amp;A-US'!E93+'I&amp;A-OUS'!E93+'Services-US'!E93+'Services-OUS'!E93</f>
        <v>0.30540895721646255</v>
      </c>
      <c r="F93" s="17">
        <f>'Systems-US'!F93+'Systems-OUS'!F93+'I&amp;A-US'!F93+'I&amp;A-OUS'!F93+'Services-US'!F93+'Services-OUS'!F93</f>
        <v>0.30540895721646255</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c r="A94" s="159"/>
      <c r="B94" s="43" t="s">
        <v>190</v>
      </c>
      <c r="C94" s="136"/>
      <c r="D94" s="136"/>
      <c r="E94" s="136"/>
      <c r="F94" s="136"/>
      <c r="G94" s="136"/>
      <c r="H94" s="136"/>
      <c r="I94" s="136"/>
      <c r="J94" s="136"/>
      <c r="K94" s="136"/>
      <c r="L94" s="136"/>
      <c r="M94" s="136"/>
    </row>
    <row r="95" spans="1:13" s="17" customFormat="1">
      <c r="A95" s="159"/>
      <c r="B95" s="9" t="s">
        <v>152</v>
      </c>
      <c r="C95" s="17">
        <f>'Systems-US'!C95+'Systems-OUS'!C95+'I&amp;A-US'!C95+'I&amp;A-OUS'!C95+'Services-US'!C95+'Services-OUS'!C95</f>
        <v>0.12372683252629821</v>
      </c>
      <c r="D95" s="17">
        <f>'Systems-US'!D95+'Systems-OUS'!D95+'I&amp;A-US'!D95+'I&amp;A-OUS'!D95+'Services-US'!D95+'Services-OUS'!D95</f>
        <v>0.12163076483916194</v>
      </c>
      <c r="E95" s="17">
        <f>'Systems-US'!E95+'Systems-OUS'!E95+'I&amp;A-US'!E95+'I&amp;A-OUS'!E95+'Services-US'!E95+'Services-OUS'!E95</f>
        <v>0.12163076483916194</v>
      </c>
      <c r="F95" s="17">
        <f>'Systems-US'!F95+'Systems-OUS'!F95+'I&amp;A-US'!F95+'I&amp;A-OUS'!F95+'Services-US'!F95+'Services-OUS'!F95</f>
        <v>0.12163076483916194</v>
      </c>
      <c r="G95" s="17">
        <f>'Systems-US'!G95+'Systems-OUS'!G95+'I&amp;A-US'!G95+'I&amp;A-OUS'!G95+'Services-US'!G95+'Services-OUS'!G95</f>
        <v>0.12163076483916194</v>
      </c>
      <c r="H95" s="17">
        <f>'Systems-US'!H95+'Systems-OUS'!H95+'I&amp;A-US'!H95+'I&amp;A-OUS'!H95+'Services-US'!H95+'Services-OUS'!H95</f>
        <v>0.12163076483916194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c r="A96" s="159"/>
      <c r="B96" s="9" t="s">
        <v>153</v>
      </c>
      <c r="C96" s="136">
        <f>'Systems-US'!C96+'Systems-OUS'!C96+'I&amp;A-US'!C96+'I&amp;A-OUS'!C96+'Services-US'!C96+'Services-OUS'!C96</f>
        <v>0.14575984537327855</v>
      </c>
      <c r="D96" s="136">
        <f>'Systems-US'!D96+'Systems-OUS'!D96+'I&amp;A-US'!D96+'I&amp;A-OUS'!D96+'Services-US'!D96+'Services-OUS'!D96</f>
        <v>0.14575984537327855</v>
      </c>
      <c r="E96" s="136">
        <f>'Systems-US'!E96+'Systems-OUS'!E96+'I&amp;A-US'!E96+'I&amp;A-OUS'!E96+'Services-US'!E96+'Services-OUS'!E96</f>
        <v>0.14575984537327855</v>
      </c>
      <c r="F96" s="136">
        <f>'Systems-US'!F96+'Systems-OUS'!F96+'I&amp;A-US'!F96+'I&amp;A-OUS'!F96+'Services-US'!F96+'Services-OUS'!F96</f>
        <v>0.14575984537327855</v>
      </c>
      <c r="G96" s="136">
        <f>'Systems-US'!G96+'Systems-OUS'!G96+'I&amp;A-US'!G96+'I&amp;A-OUS'!G96+'Services-US'!G96+'Services-OUS'!G96</f>
        <v>0.14575984537327855</v>
      </c>
      <c r="H96" s="136">
        <f>'Systems-US'!H96+'Systems-OUS'!H96+'I&amp;A-US'!H96+'I&amp;A-OUS'!H96+'Services-US'!H96+'Services-OUS'!H96</f>
        <v>0.14575984537327855</v>
      </c>
      <c r="I96" s="136">
        <f>'Systems-US'!I96+'Systems-OUS'!I96+'I&amp;A-US'!I96+'I&amp;A-OUS'!I96+'Services-US'!I96+'Services-OUS'!I96</f>
        <v>0.14575984537327855</v>
      </c>
      <c r="J96" s="136">
        <f>'Systems-US'!J96+'Systems-OUS'!J96+'I&amp;A-US'!J96+'I&amp;A-OUS'!J96+'Services-US'!J96+'Services-OUS'!J96</f>
        <v>0.14575984537327855</v>
      </c>
      <c r="K96" s="136">
        <f>'Systems-US'!K96+'Systems-OUS'!K96+'I&amp;A-US'!K96+'I&amp;A-OUS'!K96+'Services-US'!K96+'Services-OUS'!K96</f>
        <v>0.14575984537327855</v>
      </c>
      <c r="L96" s="136">
        <f>'Systems-US'!L96+'Systems-OUS'!L96+'I&amp;A-US'!L96+'I&amp;A-OUS'!L96+'Services-US'!L96+'Services-OUS'!L96</f>
        <v>0.14575984537327855</v>
      </c>
      <c r="M96" s="136">
        <f>'Systems-US'!M96+'Systems-OUS'!M96+'I&amp;A-US'!M96+'I&amp;A-OUS'!M96+'Services-US'!M96+'Services-OUS'!M96</f>
        <v>0.14575984537327855</v>
      </c>
    </row>
    <row r="97" spans="1:13" s="17" customFormat="1">
      <c r="A97" s="159"/>
      <c r="B97" s="9" t="s">
        <v>154</v>
      </c>
      <c r="C97" s="17">
        <f>'Systems-US'!C97+'Systems-OUS'!C97+'I&amp;A-US'!C97+'I&amp;A-OUS'!C97+'Services-US'!C97+'Services-OUS'!C97</f>
        <v>0.28839258179457888</v>
      </c>
      <c r="D97" s="17">
        <f>'Systems-US'!D97+'Systems-OUS'!D97+'I&amp;A-US'!D97+'I&amp;A-OUS'!D97+'Services-US'!D97+'Services-OUS'!D97</f>
        <v>0.28839258179457888</v>
      </c>
      <c r="E97" s="17">
        <f>'Systems-US'!E97+'Systems-OUS'!E97+'I&amp;A-US'!E97+'I&amp;A-OUS'!E97+'Services-US'!E97+'Services-OUS'!E97</f>
        <v>0.28839258179457888</v>
      </c>
      <c r="F97" s="17">
        <f>'Systems-US'!F97+'Systems-OUS'!F97+'I&amp;A-US'!F97+'I&amp;A-OUS'!F97+'Services-US'!F97+'Services-OUS'!F97</f>
        <v>0.28839258179457888</v>
      </c>
      <c r="G97" s="17">
        <f>'Systems-US'!G97+'Systems-OUS'!G97+'I&amp;A-US'!G97+'I&amp;A-OUS'!G97+'Services-US'!G97+'Services-OUS'!G97</f>
        <v>0.28839258179457888</v>
      </c>
      <c r="H97" s="17">
        <f>'Systems-US'!H97+'Systems-OUS'!H97+'I&amp;A-US'!H97+'I&amp;A-OUS'!H97+'Services-US'!H97+'Services-OUS'!H97</f>
        <v>0.28839258179457888</v>
      </c>
      <c r="I97" s="17">
        <f>'Systems-US'!I97+'Systems-OUS'!I97+'I&amp;A-US'!I97+'I&amp;A-OUS'!I97+'Services-US'!I97+'Services-OUS'!I97</f>
        <v>0.28839258179457888</v>
      </c>
      <c r="J97" s="17">
        <f>'Systems-US'!J97+'Systems-OUS'!J97+'I&amp;A-US'!J97+'I&amp;A-OUS'!J97+'Services-US'!J97+'Services-OUS'!J97</f>
        <v>0.28839258179457888</v>
      </c>
      <c r="K97" s="17">
        <f>'Systems-US'!K97+'Systems-OUS'!K97+'I&amp;A-US'!K97+'I&amp;A-OUS'!K97+'Services-US'!K97+'Services-OUS'!K97</f>
        <v>0.28839258179457888</v>
      </c>
      <c r="L97" s="17">
        <f>'Systems-US'!L97+'Systems-OUS'!L97+'I&amp;A-US'!L97+'I&amp;A-OUS'!L97+'Services-US'!L97+'Services-OUS'!L97</f>
        <v>0.28839258179457888</v>
      </c>
      <c r="M97" s="17">
        <f>'Systems-US'!M97+'Systems-OUS'!M97+'I&amp;A-US'!M97+'I&amp;A-OUS'!M97+'Services-US'!M97+'Services-OUS'!M97</f>
        <v>0.28839258179457888</v>
      </c>
    </row>
    <row r="98" spans="1:13" s="9" customFormat="1">
      <c r="A98" s="159"/>
      <c r="B98" s="43" t="s">
        <v>191</v>
      </c>
      <c r="C98" s="136"/>
      <c r="D98" s="136"/>
      <c r="E98" s="136"/>
      <c r="F98" s="136"/>
      <c r="G98" s="136"/>
      <c r="H98" s="136"/>
      <c r="I98" s="136"/>
      <c r="J98" s="136"/>
      <c r="K98" s="136"/>
      <c r="L98" s="136"/>
      <c r="M98" s="136"/>
    </row>
    <row r="99" spans="1:13" s="17" customFormat="1">
      <c r="A99" s="159"/>
      <c r="B99" s="9" t="s">
        <v>152</v>
      </c>
      <c r="C99" s="17">
        <f>'Systems-US'!C99+'Systems-OUS'!C99+'I&amp;A-US'!C99+'I&amp;A-OUS'!C99+'Services-US'!C99+'Services-OUS'!C99</f>
        <v>0.12372683252629821</v>
      </c>
      <c r="D99" s="17">
        <f>'Systems-US'!D99+'Systems-OUS'!D99+'I&amp;A-US'!D99+'I&amp;A-OUS'!D99+'Services-US'!D99+'Services-OUS'!D99</f>
        <v>0.12163076483916194</v>
      </c>
      <c r="E99" s="17">
        <f>'Systems-US'!E99+'Systems-OUS'!E99+'I&amp;A-US'!E99+'I&amp;A-OUS'!E99+'Services-US'!E99+'Services-OUS'!E99</f>
        <v>0.12163076483916194</v>
      </c>
      <c r="F99" s="17">
        <f>'Systems-US'!F99+'Systems-OUS'!F99+'I&amp;A-US'!F99+'I&amp;A-OUS'!F99+'Services-US'!F99+'Services-OUS'!F99</f>
        <v>0.12163076483916194</v>
      </c>
      <c r="G99" s="17">
        <f>'Systems-US'!G99+'Systems-OUS'!G99+'I&amp;A-US'!G99+'I&amp;A-OUS'!G99+'Services-US'!G99+'Services-OUS'!G99</f>
        <v>0.12163076483916194</v>
      </c>
      <c r="H99" s="17">
        <f>'Systems-US'!H99+'Systems-OUS'!H99+'I&amp;A-US'!H99+'I&amp;A-OUS'!H99+'Services-US'!H99+'Services-OUS'!H99</f>
        <v>0.12163076483916194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c r="A100" s="159"/>
      <c r="B100" s="9" t="s">
        <v>156</v>
      </c>
      <c r="C100" s="136">
        <f>'Systems-US'!C100+'Systems-OUS'!C100+'I&amp;A-US'!C100+'I&amp;A-OUS'!C100+'Services-US'!C100+'Services-OUS'!C100</f>
        <v>0.12076418371285218</v>
      </c>
      <c r="D100" s="136">
        <f>'Systems-US'!D100+'Systems-OUS'!D100+'I&amp;A-US'!D100+'I&amp;A-OUS'!D100+'Services-US'!D100+'Services-OUS'!D100</f>
        <v>0.12076418371285218</v>
      </c>
      <c r="E100" s="136">
        <f>'Systems-US'!E100+'Systems-OUS'!E100+'I&amp;A-US'!E100+'I&amp;A-OUS'!E100+'Services-US'!E100+'Services-OUS'!E100</f>
        <v>0.12076418371285218</v>
      </c>
      <c r="F100" s="136">
        <f>'Systems-US'!F100+'Systems-OUS'!F100+'I&amp;A-US'!F100+'I&amp;A-OUS'!F100+'Services-US'!F100+'Services-OUS'!F100</f>
        <v>0.12076418371285218</v>
      </c>
      <c r="G100" s="136">
        <f>'Systems-US'!G100+'Systems-OUS'!G100+'I&amp;A-US'!G100+'I&amp;A-OUS'!G100+'Services-US'!G100+'Services-OUS'!G100</f>
        <v>0.12076418371285218</v>
      </c>
      <c r="H100" s="136">
        <f>'Systems-US'!H100+'Systems-OUS'!H100+'I&amp;A-US'!H100+'I&amp;A-OUS'!H100+'Services-US'!H100+'Services-OUS'!H100</f>
        <v>0.12076418371285218</v>
      </c>
      <c r="I100" s="136">
        <f>'Systems-US'!I100+'Systems-OUS'!I100+'I&amp;A-US'!I100+'I&amp;A-OUS'!I100+'Services-US'!I100+'Services-OUS'!I100</f>
        <v>0.12076418371285218</v>
      </c>
      <c r="J100" s="136">
        <f>'Systems-US'!J100+'Systems-OUS'!J100+'I&amp;A-US'!J100+'I&amp;A-OUS'!J100+'Services-US'!J100+'Services-OUS'!J100</f>
        <v>0.12076418371285218</v>
      </c>
      <c r="K100" s="136">
        <f>'Systems-US'!K100+'Systems-OUS'!K100+'I&amp;A-US'!K100+'I&amp;A-OUS'!K100+'Services-US'!K100+'Services-OUS'!K100</f>
        <v>0.12076418371285218</v>
      </c>
      <c r="L100" s="136">
        <f>'Systems-US'!L100+'Systems-OUS'!L100+'I&amp;A-US'!L100+'I&amp;A-OUS'!L100+'Services-US'!L100+'Services-OUS'!L100</f>
        <v>0.12076418371285218</v>
      </c>
      <c r="M100" s="136">
        <f>'Systems-US'!M100+'Systems-OUS'!M100+'I&amp;A-US'!M100+'I&amp;A-OUS'!M100+'Services-US'!M100+'Services-OUS'!M100</f>
        <v>0.12076418371285218</v>
      </c>
    </row>
    <row r="101" spans="1:13" s="17" customFormat="1">
      <c r="A101" s="159"/>
      <c r="B101" s="9" t="s">
        <v>157</v>
      </c>
      <c r="C101" s="17">
        <f>'Systems-US'!C101+'Systems-OUS'!C101+'I&amp;A-US'!C101+'I&amp;A-OUS'!C101+'Services-US'!C101+'Services-OUS'!C101</f>
        <v>0.36277646341748349</v>
      </c>
      <c r="D101" s="17">
        <f>'Systems-US'!D101+'Systems-OUS'!D101+'I&amp;A-US'!D101+'I&amp;A-OUS'!D101+'Services-US'!D101+'Services-OUS'!D101</f>
        <v>0.36277646341748349</v>
      </c>
      <c r="E101" s="17">
        <f>'Systems-US'!E101+'Systems-OUS'!E101+'I&amp;A-US'!E101+'I&amp;A-OUS'!E101+'Services-US'!E101+'Services-OUS'!E101</f>
        <v>0.36277646341748349</v>
      </c>
      <c r="F101" s="17">
        <f>'Systems-US'!F101+'Systems-OUS'!F101+'I&amp;A-US'!F101+'I&amp;A-OUS'!F101+'Services-US'!F101+'Services-OUS'!F101</f>
        <v>0.36277646341748349</v>
      </c>
      <c r="G101" s="17">
        <f>'Systems-US'!G101+'Systems-OUS'!G101+'I&amp;A-US'!G101+'I&amp;A-OUS'!G101+'Services-US'!G101+'Services-OUS'!G101</f>
        <v>0.36277646341748349</v>
      </c>
      <c r="H101" s="17">
        <f>'Systems-US'!H101+'Systems-OUS'!H101+'I&amp;A-US'!H101+'I&amp;A-OUS'!H101+'Services-US'!H101+'Services-OUS'!H101</f>
        <v>0.36277646341748349</v>
      </c>
      <c r="I101" s="17">
        <f>'Systems-US'!I101+'Systems-OUS'!I101+'I&amp;A-US'!I101+'I&amp;A-OUS'!I101+'Services-US'!I101+'Services-OUS'!I101</f>
        <v>0.36277646341748349</v>
      </c>
      <c r="J101" s="17">
        <f>'Systems-US'!J101+'Systems-OUS'!J101+'I&amp;A-US'!J101+'I&amp;A-OUS'!J101+'Services-US'!J101+'Services-OUS'!J101</f>
        <v>0.36277646341748349</v>
      </c>
      <c r="K101" s="17">
        <f>'Systems-US'!K101+'Systems-OUS'!K101+'I&amp;A-US'!K101+'I&amp;A-OUS'!K101+'Services-US'!K101+'Services-OUS'!K101</f>
        <v>0.36277646341748349</v>
      </c>
      <c r="L101" s="17">
        <f>'Systems-US'!L101+'Systems-OUS'!L101+'I&amp;A-US'!L101+'I&amp;A-OUS'!L101+'Services-US'!L101+'Services-OUS'!L101</f>
        <v>0.36277646341748349</v>
      </c>
      <c r="M101" s="17">
        <f>'Systems-US'!M101+'Systems-OUS'!M101+'I&amp;A-US'!M101+'I&amp;A-OUS'!M101+'Services-US'!M101+'Services-OUS'!M101</f>
        <v>0.36277646341748349</v>
      </c>
    </row>
    <row r="102" spans="1:13" s="9" customFormat="1">
      <c r="A102" s="159"/>
      <c r="B102" s="43" t="s">
        <v>83</v>
      </c>
      <c r="C102" s="88"/>
      <c r="D102" s="88"/>
      <c r="E102" s="88"/>
      <c r="F102" s="88"/>
      <c r="G102" s="88"/>
      <c r="H102" s="88"/>
      <c r="I102" s="88"/>
      <c r="J102" s="88"/>
      <c r="K102" s="88"/>
      <c r="L102" s="88"/>
      <c r="M102" s="88"/>
    </row>
    <row r="103" spans="1:13">
      <c r="A103" s="159"/>
      <c r="B103" s="9" t="s">
        <v>208</v>
      </c>
      <c r="C103" s="48">
        <f t="shared" ref="C103:M103" si="0">C66+C30</f>
        <v>1.1989390272362455E-2</v>
      </c>
      <c r="D103" s="48">
        <f t="shared" si="0"/>
        <v>1.1989390272362455E-2</v>
      </c>
      <c r="E103" s="48">
        <f t="shared" si="0"/>
        <v>1.1989390272362455E-2</v>
      </c>
      <c r="F103" s="48">
        <f t="shared" si="0"/>
        <v>1.1989390272362455E-2</v>
      </c>
      <c r="G103" s="48">
        <f t="shared" si="0"/>
        <v>1.1989390272362455E-2</v>
      </c>
      <c r="H103" s="48">
        <f t="shared" si="0"/>
        <v>1.1989390272362455E-2</v>
      </c>
      <c r="I103" s="48">
        <f t="shared" si="0"/>
        <v>1.1989390272362455E-2</v>
      </c>
      <c r="J103" s="48">
        <f t="shared" si="0"/>
        <v>1.1989390272362455E-2</v>
      </c>
      <c r="K103" s="48">
        <f t="shared" si="0"/>
        <v>1.1989390272362455E-2</v>
      </c>
      <c r="L103" s="48">
        <f t="shared" si="0"/>
        <v>1.1989390272362455E-2</v>
      </c>
      <c r="M103" s="48">
        <f t="shared" si="0"/>
        <v>1.1989390272362455E-2</v>
      </c>
    </row>
    <row r="104" spans="1:13" s="9" customFormat="1">
      <c r="A104" s="159"/>
      <c r="B104" s="9" t="s">
        <v>179</v>
      </c>
      <c r="C104" s="15">
        <f t="shared" ref="C104:M104" si="1">C67+C31</f>
        <v>1466.5</v>
      </c>
      <c r="D104" s="15">
        <f t="shared" si="1"/>
        <v>1677.8095054790804</v>
      </c>
      <c r="E104" s="15">
        <f t="shared" si="1"/>
        <v>1919.5668166900487</v>
      </c>
      <c r="F104" s="15">
        <f t="shared" si="1"/>
        <v>2015.5451575245511</v>
      </c>
      <c r="G104" s="15">
        <f t="shared" si="1"/>
        <v>2116.3224154007789</v>
      </c>
      <c r="H104" s="15">
        <f t="shared" si="1"/>
        <v>2222.138536170818</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c r="A105" s="159"/>
      <c r="B105" s="9" t="s">
        <v>180</v>
      </c>
      <c r="C105" s="15">
        <f t="shared" ref="C105:M105" si="2">C68+C32</f>
        <v>671</v>
      </c>
      <c r="D105" s="15">
        <f t="shared" si="2"/>
        <v>789.16384199453694</v>
      </c>
      <c r="E105" s="15">
        <f t="shared" si="2"/>
        <v>928.13646723037027</v>
      </c>
      <c r="F105" s="15">
        <f t="shared" si="2"/>
        <v>1011.6687492811037</v>
      </c>
      <c r="G105" s="15">
        <f t="shared" si="2"/>
        <v>1102.7189367164031</v>
      </c>
      <c r="H105" s="15">
        <f t="shared" si="2"/>
        <v>1201.9636410208793</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c r="A106" s="159"/>
      <c r="B106" s="9" t="s">
        <v>133</v>
      </c>
      <c r="C106" s="90">
        <f t="shared" ref="C106:M106" si="3">C69+C33</f>
        <v>1.4500000000000001E-2</v>
      </c>
      <c r="D106" s="90">
        <f t="shared" si="3"/>
        <v>0.04</v>
      </c>
      <c r="E106" s="90">
        <f t="shared" si="3"/>
        <v>0.05</v>
      </c>
      <c r="F106" s="90">
        <f t="shared" si="3"/>
        <v>0.04</v>
      </c>
      <c r="G106" s="90">
        <f t="shared" si="3"/>
        <v>0.03</v>
      </c>
      <c r="H106" s="90">
        <f t="shared" si="3"/>
        <v>2.86E-2</v>
      </c>
      <c r="I106" s="90">
        <f t="shared" si="3"/>
        <v>2.86E-2</v>
      </c>
      <c r="J106" s="90">
        <f t="shared" si="3"/>
        <v>2.86E-2</v>
      </c>
      <c r="K106" s="90">
        <f t="shared" si="3"/>
        <v>2.86E-2</v>
      </c>
      <c r="L106" s="90">
        <f t="shared" si="3"/>
        <v>2.86E-2</v>
      </c>
      <c r="M106" s="90">
        <f t="shared" si="3"/>
        <v>2.86E-2</v>
      </c>
    </row>
    <row r="107" spans="1:13" s="9" customFormat="1">
      <c r="A107" s="159"/>
      <c r="B107" s="9" t="s">
        <v>5</v>
      </c>
      <c r="C107" s="89">
        <f t="shared" ref="C107:M107" si="4">C70+C34</f>
        <v>4.7E-2</v>
      </c>
      <c r="D107" s="89">
        <f t="shared" si="4"/>
        <v>8.1600000000000006E-2</v>
      </c>
      <c r="E107" s="89">
        <f t="shared" si="4"/>
        <v>7.0000000000000007E-2</v>
      </c>
      <c r="F107" s="89">
        <f t="shared" si="4"/>
        <v>7.0000000000000007E-2</v>
      </c>
      <c r="G107" s="89">
        <f t="shared" si="4"/>
        <v>7.0000000000000007E-2</v>
      </c>
      <c r="H107" s="89">
        <f t="shared" si="4"/>
        <v>0.05</v>
      </c>
      <c r="I107" s="89">
        <f t="shared" si="4"/>
        <v>0.05</v>
      </c>
      <c r="J107" s="89">
        <f t="shared" si="4"/>
        <v>0.05</v>
      </c>
      <c r="K107" s="89">
        <f t="shared" si="4"/>
        <v>0.03</v>
      </c>
      <c r="L107" s="89">
        <f t="shared" si="4"/>
        <v>0.03</v>
      </c>
      <c r="M107" s="89">
        <f t="shared" si="4"/>
        <v>0.03</v>
      </c>
    </row>
    <row r="108" spans="1:13" s="9" customFormat="1">
      <c r="A108" s="159"/>
      <c r="B108" s="9" t="s">
        <v>6</v>
      </c>
      <c r="C108" s="90">
        <f t="shared" ref="C108:M108" si="5">C71+C35</f>
        <v>9.3999999999999986E-2</v>
      </c>
      <c r="D108" s="90">
        <f t="shared" si="5"/>
        <v>9.3999999999999986E-2</v>
      </c>
      <c r="E108" s="90">
        <f t="shared" si="5"/>
        <v>9.3999999999999986E-2</v>
      </c>
      <c r="F108" s="90">
        <f t="shared" si="5"/>
        <v>9.3999999999999986E-2</v>
      </c>
      <c r="G108" s="90">
        <f t="shared" si="5"/>
        <v>9.3999999999999986E-2</v>
      </c>
      <c r="H108" s="90">
        <f t="shared" si="5"/>
        <v>9.3999999999999986E-2</v>
      </c>
      <c r="I108" s="90">
        <f t="shared" si="5"/>
        <v>9.3999999999999986E-2</v>
      </c>
      <c r="J108" s="90">
        <f t="shared" si="5"/>
        <v>9.3999999999999986E-2</v>
      </c>
      <c r="K108" s="90">
        <f t="shared" si="5"/>
        <v>9.3999999999999986E-2</v>
      </c>
      <c r="L108" s="90">
        <f t="shared" si="5"/>
        <v>9.3999999999999986E-2</v>
      </c>
      <c r="M108" s="90">
        <f t="shared" si="5"/>
        <v>9.3999999999999986E-2</v>
      </c>
    </row>
    <row r="109" spans="1:13" s="9" customFormat="1">
      <c r="A109" s="159"/>
      <c r="B109" s="2" t="s">
        <v>7</v>
      </c>
      <c r="C109" s="90">
        <f>C72+C36</f>
        <v>8.2500000000000004E-2</v>
      </c>
      <c r="D109" s="89"/>
      <c r="E109" s="89"/>
      <c r="F109" s="89"/>
      <c r="G109" s="89"/>
      <c r="H109" s="89"/>
      <c r="I109" s="89"/>
      <c r="J109" s="89"/>
      <c r="K109" s="89"/>
      <c r="L109" s="89"/>
      <c r="M109" s="89"/>
    </row>
    <row r="112" spans="1:13">
      <c r="A112" s="103"/>
      <c r="B112" s="104" t="s">
        <v>12</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60" t="s">
        <v>13</v>
      </c>
      <c r="B114" s="23" t="s">
        <v>69</v>
      </c>
      <c r="C114" s="137">
        <f>'Systems-US'!C114+'Systems-OUS'!C114+'I&amp;A-US'!C114+'I&amp;A-OUS'!C114+'Services-US'!C114+'Services-OUS'!C114</f>
        <v>5710</v>
      </c>
      <c r="D114" s="137">
        <f>'Systems-US'!D114+'Systems-OUS'!D114+'I&amp;A-US'!D114+'I&amp;A-OUS'!D114+'Services-US'!D114+'Services-OUS'!D114</f>
        <v>6950.8618826725287</v>
      </c>
      <c r="E114" s="137">
        <f>'Systems-US'!E114+'Systems-OUS'!E114+'I&amp;A-US'!E114+'I&amp;A-OUS'!E114+'Services-US'!E114+'Services-OUS'!E114</f>
        <v>8481.3245827237097</v>
      </c>
      <c r="F114" s="137">
        <f>'Systems-US'!F114+'Systems-OUS'!F114+'I&amp;A-US'!F114+'I&amp;A-OUS'!F114+'Services-US'!F114+'Services-OUS'!F114</f>
        <v>10550.117137611758</v>
      </c>
      <c r="G114" s="137">
        <f>'Systems-US'!G114+'Systems-OUS'!G114+'I&amp;A-US'!G114+'I&amp;A-OUS'!G114+'Services-US'!G114+'Services-OUS'!G114</f>
        <v>13166.40054294957</v>
      </c>
      <c r="H114" s="137">
        <f>'Systems-US'!H114+'Systems-OUS'!H114+'I&amp;A-US'!H114+'I&amp;A-OUS'!H114+'Services-US'!H114+'Services-OUS'!H114</f>
        <v>16483.119295555964</v>
      </c>
      <c r="I114" s="137">
        <f>'Systems-US'!I114+'Systems-OUS'!I114+'I&amp;A-US'!I114+'I&amp;A-OUS'!I114+'Services-US'!I114+'Services-OUS'!I114</f>
        <v>20697.705331181864</v>
      </c>
      <c r="J114" s="137">
        <f>'Systems-US'!J114+'Systems-OUS'!J114+'I&amp;A-US'!J114+'I&amp;A-OUS'!J114+'Services-US'!J114+'Services-OUS'!J114</f>
        <v>26065.436602103295</v>
      </c>
      <c r="K114" s="137">
        <f>'Systems-US'!K114+'Systems-OUS'!K114+'I&amp;A-US'!K114+'I&amp;A-OUS'!K114+'Services-US'!K114+'Services-OUS'!K114</f>
        <v>32916.909915884753</v>
      </c>
      <c r="L114" s="137">
        <f>'Systems-US'!L114+'Systems-OUS'!L114+'I&amp;A-US'!L114+'I&amp;A-OUS'!L114+'Services-US'!L114+'Services-OUS'!L114</f>
        <v>41680.920744630363</v>
      </c>
      <c r="M114" s="137">
        <f>'Systems-US'!M114+'Systems-OUS'!M114+'I&amp;A-US'!M114+'I&amp;A-OUS'!M114+'Services-US'!M114+'Services-OUS'!M114</f>
        <v>52914.455209199477</v>
      </c>
    </row>
    <row r="115" spans="1:13" s="1" customFormat="1">
      <c r="A115" s="160"/>
      <c r="B115" s="27" t="s">
        <v>134</v>
      </c>
      <c r="C115" s="137">
        <f>'Systems-US'!C115+'Systems-OUS'!C115+'I&amp;A-US'!C115+'I&amp;A-OUS'!C115+'Services-US'!C115+'Services-OUS'!C115</f>
        <v>1751.5694591042779</v>
      </c>
      <c r="D115" s="137">
        <f>'Systems-US'!D115+'Systems-OUS'!D115+'I&amp;A-US'!D115+'I&amp;A-OUS'!D115+'Services-US'!D115+'Services-OUS'!D115</f>
        <v>2131.7158312510614</v>
      </c>
      <c r="E115" s="137">
        <f>'Systems-US'!E115+'Systems-OUS'!E115+'I&amp;A-US'!E115+'I&amp;A-OUS'!E115+'Services-US'!E115+'Services-OUS'!E115</f>
        <v>2600.2105399117463</v>
      </c>
      <c r="F115" s="137">
        <f>'Systems-US'!F115+'Systems-OUS'!F115+'I&amp;A-US'!F115+'I&amp;A-OUS'!F115+'Services-US'!F115+'Services-OUS'!F115</f>
        <v>3233.2470886033793</v>
      </c>
      <c r="G115" s="137">
        <f>'Systems-US'!G115+'Systems-OUS'!G115+'I&amp;A-US'!G115+'I&amp;A-OUS'!G115+'Services-US'!G115+'Services-OUS'!G115</f>
        <v>4033.6392708557205</v>
      </c>
      <c r="H115" s="137">
        <f>'Systems-US'!H115+'Systems-OUS'!H115+'I&amp;A-US'!H115+'I&amp;A-OUS'!H115+'Services-US'!H115+'Services-OUS'!H115</f>
        <v>5048.1155885762246</v>
      </c>
      <c r="I115" s="137">
        <f>'Systems-US'!I115+'Systems-OUS'!I115+'I&amp;A-US'!I115+'I&amp;A-OUS'!I115+'Services-US'!I115+'Services-OUS'!I115</f>
        <v>6336.9935810828256</v>
      </c>
      <c r="J115" s="137">
        <f>'Systems-US'!J115+'Systems-OUS'!J115+'I&amp;A-US'!J115+'I&amp;A-OUS'!J115+'Services-US'!J115+'Services-OUS'!J115</f>
        <v>7978.2599189127804</v>
      </c>
      <c r="K115" s="137">
        <f>'Systems-US'!K115+'Systems-OUS'!K115+'I&amp;A-US'!K115+'I&amp;A-OUS'!K115+'Services-US'!K115+'Services-OUS'!K115</f>
        <v>10072.907062023487</v>
      </c>
      <c r="L115" s="137">
        <f>'Systems-US'!L115+'Systems-OUS'!L115+'I&amp;A-US'!L115+'I&amp;A-OUS'!L115+'Services-US'!L115+'Services-OUS'!L115</f>
        <v>12751.921291303655</v>
      </c>
      <c r="M115" s="137">
        <f>'Systems-US'!M115+'Systems-OUS'!M115+'I&amp;A-US'!M115+'I&amp;A-OUS'!M115+'Services-US'!M115+'Services-OUS'!M115</f>
        <v>16185.442902505916</v>
      </c>
    </row>
    <row r="116" spans="1:13" s="1" customFormat="1">
      <c r="A116" s="160"/>
      <c r="B116" s="19" t="s">
        <v>39</v>
      </c>
      <c r="C116" s="137">
        <f>'Systems-US'!C116+'Systems-OUS'!C116+'I&amp;A-US'!C116+'I&amp;A-OUS'!C116+'Services-US'!C116+'Services-OUS'!C116</f>
        <v>3958.4305408957216</v>
      </c>
      <c r="D116" s="137">
        <f>'Systems-US'!D116+'Systems-OUS'!D116+'I&amp;A-US'!D116+'I&amp;A-OUS'!D116+'Services-US'!D116+'Services-OUS'!D116</f>
        <v>4819.1460514214668</v>
      </c>
      <c r="E116" s="137">
        <f>'Systems-US'!E116+'Systems-OUS'!E116+'I&amp;A-US'!E116+'I&amp;A-OUS'!E116+'Services-US'!E116+'Services-OUS'!E116</f>
        <v>5881.1140428119643</v>
      </c>
      <c r="F116" s="137">
        <f>'Systems-US'!F116+'Systems-OUS'!F116+'I&amp;A-US'!F116+'I&amp;A-OUS'!F116+'Services-US'!F116+'Services-OUS'!F116</f>
        <v>7316.8700490083775</v>
      </c>
      <c r="G116" s="137">
        <f>'Systems-US'!G116+'Systems-OUS'!G116+'I&amp;A-US'!G116+'I&amp;A-OUS'!G116+'Services-US'!G116+'Services-OUS'!G116</f>
        <v>9132.7612720938487</v>
      </c>
      <c r="H116" s="137">
        <f>'Systems-US'!H116+'Systems-OUS'!H116+'I&amp;A-US'!H116+'I&amp;A-OUS'!H116+'Services-US'!H116+'Services-OUS'!H116</f>
        <v>11435.003706979738</v>
      </c>
      <c r="I116" s="137">
        <f>'Systems-US'!I116+'Systems-OUS'!I116+'I&amp;A-US'!I116+'I&amp;A-OUS'!I116+'Services-US'!I116+'Services-OUS'!I116</f>
        <v>14360.711750099043</v>
      </c>
      <c r="J116" s="137">
        <f>'Systems-US'!J116+'Systems-OUS'!J116+'I&amp;A-US'!J116+'I&amp;A-OUS'!J116+'Services-US'!J116+'Services-OUS'!J116</f>
        <v>18087.176683190508</v>
      </c>
      <c r="K116" s="137">
        <f>'Systems-US'!K116+'Systems-OUS'!K116+'I&amp;A-US'!K116+'I&amp;A-OUS'!K116+'Services-US'!K116+'Services-OUS'!K116</f>
        <v>22844.002853861261</v>
      </c>
      <c r="L116" s="137">
        <f>'Systems-US'!L116+'Systems-OUS'!L116+'I&amp;A-US'!L116+'I&amp;A-OUS'!L116+'Services-US'!L116+'Services-OUS'!L116</f>
        <v>28928.999453326709</v>
      </c>
      <c r="M116" s="137">
        <f>'Systems-US'!M116+'Systems-OUS'!M116+'I&amp;A-US'!M116+'I&amp;A-OUS'!M116+'Services-US'!M116+'Services-OUS'!M116</f>
        <v>36729.012306693563</v>
      </c>
    </row>
    <row r="117" spans="1:13">
      <c r="A117" s="160"/>
      <c r="B117" s="23" t="s">
        <v>40</v>
      </c>
      <c r="C117" s="137"/>
      <c r="D117" s="137"/>
      <c r="E117" s="137"/>
      <c r="F117" s="137"/>
      <c r="G117" s="137"/>
      <c r="H117" s="137"/>
      <c r="I117" s="137"/>
      <c r="J117" s="137"/>
      <c r="K117" s="137"/>
      <c r="L117" s="137"/>
      <c r="M117" s="137"/>
    </row>
    <row r="118" spans="1:13" s="1" customFormat="1">
      <c r="A118" s="160"/>
      <c r="B118" s="105" t="s">
        <v>41</v>
      </c>
      <c r="C118" s="137">
        <f>'Systems-US'!C118+'Systems-OUS'!C118+'I&amp;A-US'!C118+'I&amp;A-OUS'!C118+'Services-US'!C118+'Services-OUS'!C118</f>
        <v>1466.4743174375228</v>
      </c>
      <c r="D118" s="137">
        <f>'Systems-US'!D118+'Systems-OUS'!D118+'I&amp;A-US'!D118+'I&amp;A-OUS'!D118+'Services-US'!D118+'Services-OUS'!D118</f>
        <v>1677.7801222895482</v>
      </c>
      <c r="E118" s="137">
        <f>'Systems-US'!E118+'Systems-OUS'!E118+'I&amp;A-US'!E118+'I&amp;A-OUS'!E118+'Services-US'!E118+'Services-OUS'!E118</f>
        <v>1919.5331996462719</v>
      </c>
      <c r="F118" s="137">
        <f>'Systems-US'!F118+'Systems-OUS'!F118+'I&amp;A-US'!F118+'I&amp;A-OUS'!F118+'Services-US'!F118+'Services-OUS'!F118</f>
        <v>2015.5098596285854</v>
      </c>
      <c r="G118" s="137">
        <f>'Systems-US'!G118+'Systems-OUS'!G118+'I&amp;A-US'!G118+'I&amp;A-OUS'!G118+'Services-US'!G118+'Services-OUS'!G118</f>
        <v>2116.2853526100148</v>
      </c>
      <c r="H118" s="137">
        <f>'Systems-US'!H118+'Systems-OUS'!H118+'I&amp;A-US'!H118+'I&amp;A-OUS'!H118+'Services-US'!H118+'Services-OUS'!H118</f>
        <v>2222.0996202405163</v>
      </c>
      <c r="I118" s="137">
        <f>'Systems-US'!I118+'Systems-OUS'!I118+'I&amp;A-US'!I118+'I&amp;A-OUS'!I118+'Services-US'!I118+'Services-OUS'!I118</f>
        <v>2333.2046012525416</v>
      </c>
      <c r="J118" s="137">
        <f>'Systems-US'!J118+'Systems-OUS'!J118+'I&amp;A-US'!J118+'I&amp;A-OUS'!J118+'Services-US'!J118+'Services-OUS'!J118</f>
        <v>2449.8648313151689</v>
      </c>
      <c r="K118" s="137">
        <f>'Systems-US'!K118+'Systems-OUS'!K118+'I&amp;A-US'!K118+'I&amp;A-OUS'!K118+'Services-US'!K118+'Services-OUS'!K118</f>
        <v>2572.3580728809275</v>
      </c>
      <c r="L118" s="137">
        <f>'Systems-US'!L118+'Systems-OUS'!L118+'I&amp;A-US'!L118+'I&amp;A-OUS'!L118+'Services-US'!L118+'Services-OUS'!L118</f>
        <v>2700.9759765249737</v>
      </c>
      <c r="M118" s="137">
        <f>'Systems-US'!M118+'Systems-OUS'!M118+'I&amp;A-US'!M118+'I&amp;A-OUS'!M118+'Services-US'!M118+'Services-OUS'!M118</f>
        <v>2836.0247753512226</v>
      </c>
    </row>
    <row r="119" spans="1:13" s="1" customFormat="1">
      <c r="A119" s="160"/>
      <c r="B119" s="105" t="s">
        <v>42</v>
      </c>
      <c r="C119" s="137">
        <f>'Systems-US'!C119+'Systems-OUS'!C119+'I&amp;A-US'!C119+'I&amp;A-OUS'!C119+'Services-US'!C119+'Services-OUS'!C119</f>
        <v>670.98824889231355</v>
      </c>
      <c r="D119" s="137">
        <f>'Systems-US'!D119+'Systems-OUS'!D119+'I&amp;A-US'!D119+'I&amp;A-OUS'!D119+'Services-US'!D119+'Services-OUS'!D119</f>
        <v>789.15002150379246</v>
      </c>
      <c r="E119" s="137">
        <f>'Systems-US'!E119+'Systems-OUS'!E119+'I&amp;A-US'!E119+'I&amp;A-OUS'!E119+'Services-US'!E119+'Services-OUS'!E119</f>
        <v>928.12021293592306</v>
      </c>
      <c r="F119" s="137">
        <f>'Systems-US'!F119+'Systems-OUS'!F119+'I&amp;A-US'!F119+'I&amp;A-OUS'!F119+'Services-US'!F119+'Services-OUS'!F119</f>
        <v>1011.6510321001562</v>
      </c>
      <c r="G119" s="137">
        <f>'Systems-US'!G119+'Systems-OUS'!G119+'I&amp;A-US'!G119+'I&amp;A-OUS'!G119+'Services-US'!G119+'Services-OUS'!G119</f>
        <v>1102.6996249891704</v>
      </c>
      <c r="H119" s="137">
        <f>'Systems-US'!H119+'Systems-OUS'!H119+'I&amp;A-US'!H119+'I&amp;A-OUS'!H119+'Services-US'!H119+'Services-OUS'!H119</f>
        <v>1201.9425912381957</v>
      </c>
      <c r="I119" s="137">
        <f>'Systems-US'!I119+'Systems-OUS'!I119+'I&amp;A-US'!I119+'I&amp;A-OUS'!I119+'Services-US'!I119+'Services-OUS'!I119</f>
        <v>1310.1174244496331</v>
      </c>
      <c r="J119" s="137">
        <f>'Systems-US'!J119+'Systems-OUS'!J119+'I&amp;A-US'!J119+'I&amp;A-OUS'!J119+'Services-US'!J119+'Services-OUS'!J119</f>
        <v>1428.0279926501003</v>
      </c>
      <c r="K119" s="137">
        <f>'Systems-US'!K119+'Systems-OUS'!K119+'I&amp;A-US'!K119+'I&amp;A-OUS'!K119+'Services-US'!K119+'Services-OUS'!K119</f>
        <v>1556.5505119886095</v>
      </c>
      <c r="L119" s="137">
        <f>'Systems-US'!L119+'Systems-OUS'!L119+'I&amp;A-US'!L119+'I&amp;A-OUS'!L119+'Services-US'!L119+'Services-OUS'!L119</f>
        <v>1696.6400580675845</v>
      </c>
      <c r="M119" s="137">
        <f>'Systems-US'!M119+'Systems-OUS'!M119+'I&amp;A-US'!M119+'I&amp;A-OUS'!M119+'Services-US'!M119+'Services-OUS'!M119</f>
        <v>1849.3376632936672</v>
      </c>
    </row>
    <row r="120" spans="1:13">
      <c r="A120" s="160"/>
      <c r="B120" s="106" t="s">
        <v>43</v>
      </c>
      <c r="C120" s="137">
        <f>'Systems-US'!C120+'Systems-OUS'!C120+'I&amp;A-US'!C120+'I&amp;A-OUS'!C120+'Services-US'!C120+'Services-OUS'!C120</f>
        <v>2137.4625663298366</v>
      </c>
      <c r="D120" s="137">
        <f>'Systems-US'!D120+'Systems-OUS'!D120+'I&amp;A-US'!D120+'I&amp;A-OUS'!D120+'Services-US'!D120+'Services-OUS'!D120</f>
        <v>2466.9301437933404</v>
      </c>
      <c r="E120" s="137">
        <f>'Systems-US'!E120+'Systems-OUS'!E120+'I&amp;A-US'!E120+'I&amp;A-OUS'!E120+'Services-US'!E120+'Services-OUS'!E120</f>
        <v>2847.653412582195</v>
      </c>
      <c r="F120" s="137">
        <f>'Systems-US'!F120+'Systems-OUS'!F120+'I&amp;A-US'!F120+'I&amp;A-OUS'!F120+'Services-US'!F120+'Services-OUS'!F120</f>
        <v>3027.1608917287413</v>
      </c>
      <c r="G120" s="137">
        <f>'Systems-US'!G120+'Systems-OUS'!G120+'I&amp;A-US'!G120+'I&amp;A-OUS'!G120+'Services-US'!G120+'Services-OUS'!G120</f>
        <v>3218.9849775991856</v>
      </c>
      <c r="H120" s="137">
        <f>'Systems-US'!H120+'Systems-OUS'!H120+'I&amp;A-US'!H120+'I&amp;A-OUS'!H120+'Services-US'!H120+'Services-OUS'!H120</f>
        <v>3424.0422114787116</v>
      </c>
      <c r="I120" s="137">
        <f>'Systems-US'!I120+'Systems-OUS'!I120+'I&amp;A-US'!I120+'I&amp;A-OUS'!I120+'Services-US'!I120+'Services-OUS'!I120</f>
        <v>3643.3220257021753</v>
      </c>
      <c r="J120" s="137">
        <f>'Systems-US'!J120+'Systems-OUS'!J120+'I&amp;A-US'!J120+'I&amp;A-OUS'!J120+'Services-US'!J120+'Services-OUS'!J120</f>
        <v>3877.8928239652696</v>
      </c>
      <c r="K120" s="137">
        <f>'Systems-US'!K120+'Systems-OUS'!K120+'I&amp;A-US'!K120+'I&amp;A-OUS'!K120+'Services-US'!K120+'Services-OUS'!K120</f>
        <v>4128.9085848695368</v>
      </c>
      <c r="L120" s="137">
        <f>'Systems-US'!L120+'Systems-OUS'!L120+'I&amp;A-US'!L120+'I&amp;A-OUS'!L120+'Services-US'!L120+'Services-OUS'!L120</f>
        <v>4397.6160345925582</v>
      </c>
      <c r="M120" s="137">
        <f>'Systems-US'!M120+'Systems-OUS'!M120+'I&amp;A-US'!M120+'I&amp;A-OUS'!M120+'Services-US'!M120+'Services-OUS'!M120</f>
        <v>4685.3624386448892</v>
      </c>
    </row>
    <row r="121" spans="1:13">
      <c r="A121" s="160"/>
      <c r="B121" s="19" t="s">
        <v>44</v>
      </c>
      <c r="C121" s="137">
        <f>'Systems-US'!C121+'Systems-OUS'!C121+'I&amp;A-US'!C121+'I&amp;A-OUS'!C121+'Services-US'!C121+'Services-OUS'!C121</f>
        <v>1820.9679745658852</v>
      </c>
      <c r="D121" s="137">
        <f>'Systems-US'!D121+'Systems-OUS'!D121+'I&amp;A-US'!D121+'I&amp;A-OUS'!D121+'Services-US'!D121+'Services-OUS'!D121</f>
        <v>2352.2159076281264</v>
      </c>
      <c r="E121" s="137">
        <f>'Systems-US'!E121+'Systems-OUS'!E121+'I&amp;A-US'!E121+'I&amp;A-OUS'!E121+'Services-US'!E121+'Services-OUS'!E121</f>
        <v>3033.4606302297698</v>
      </c>
      <c r="F121" s="137">
        <f>'Systems-US'!F121+'Systems-OUS'!F121+'I&amp;A-US'!F121+'I&amp;A-OUS'!F121+'Services-US'!F121+'Services-OUS'!F121</f>
        <v>4289.7091572796371</v>
      </c>
      <c r="G121" s="137">
        <f>'Systems-US'!G121+'Systems-OUS'!G121+'I&amp;A-US'!G121+'I&amp;A-OUS'!G121+'Services-US'!G121+'Services-OUS'!G121</f>
        <v>5913.7762944946635</v>
      </c>
      <c r="H121" s="137">
        <f>'Systems-US'!H121+'Systems-OUS'!H121+'I&amp;A-US'!H121+'I&amp;A-OUS'!H121+'Services-US'!H121+'Services-OUS'!H121</f>
        <v>8010.9614955010265</v>
      </c>
      <c r="I121" s="137">
        <f>'Systems-US'!I121+'Systems-OUS'!I121+'I&amp;A-US'!I121+'I&amp;A-OUS'!I121+'Services-US'!I121+'Services-OUS'!I121</f>
        <v>10717.389724396866</v>
      </c>
      <c r="J121" s="137">
        <f>'Systems-US'!J121+'Systems-OUS'!J121+'I&amp;A-US'!J121+'I&amp;A-OUS'!J121+'Services-US'!J121+'Services-OUS'!J121</f>
        <v>14209.283859225239</v>
      </c>
      <c r="K121" s="137">
        <f>'Systems-US'!K121+'Systems-OUS'!K121+'I&amp;A-US'!K121+'I&amp;A-OUS'!K121+'Services-US'!K121+'Services-OUS'!K121</f>
        <v>18715.094268991725</v>
      </c>
      <c r="L121" s="137">
        <f>'Systems-US'!L121+'Systems-OUS'!L121+'I&amp;A-US'!L121+'I&amp;A-OUS'!L121+'Services-US'!L121+'Services-OUS'!L121</f>
        <v>24531.383418734145</v>
      </c>
      <c r="M121" s="137">
        <f>'Systems-US'!M121+'Systems-OUS'!M121+'I&amp;A-US'!M121+'I&amp;A-OUS'!M121+'Services-US'!M121+'Services-OUS'!M121</f>
        <v>32043.649868048677</v>
      </c>
    </row>
    <row r="122" spans="1:13">
      <c r="A122" s="160"/>
      <c r="B122" s="27" t="s">
        <v>45</v>
      </c>
      <c r="C122" s="137">
        <f>'Systems-US'!C122+'Systems-OUS'!C122+'I&amp;A-US'!C122+'I&amp;A-OUS'!C122+'Services-US'!C122+'Services-OUS'!C122</f>
        <v>69.298786361009419</v>
      </c>
      <c r="D122" s="137">
        <f>'Systems-US'!D122+'Systems-OUS'!D122+'I&amp;A-US'!D122+'I&amp;A-OUS'!D122+'Services-US'!D122+'Services-OUS'!D122</f>
        <v>344.77396192711154</v>
      </c>
      <c r="E122" s="137">
        <f>'Systems-US'!E122+'Systems-OUS'!E122+'I&amp;A-US'!E122+'I&amp;A-OUS'!E122+'Services-US'!E122+'Services-OUS'!E122</f>
        <v>575.26673723973147</v>
      </c>
      <c r="F122" s="137">
        <f>'Systems-US'!F122+'Systems-OUS'!F122+'I&amp;A-US'!F122+'I&amp;A-OUS'!F122+'Services-US'!F122+'Services-OUS'!F122</f>
        <v>620.54335306832388</v>
      </c>
      <c r="G122" s="137">
        <f>'Systems-US'!G122+'Systems-OUS'!G122+'I&amp;A-US'!G122+'I&amp;A-OUS'!G122+'Services-US'!G122+'Services-OUS'!G122</f>
        <v>622.82290515380055</v>
      </c>
      <c r="H122" s="137">
        <f>'Systems-US'!H122+'Systems-OUS'!H122+'I&amp;A-US'!H122+'I&amp;A-OUS'!H122+'Services-US'!H122+'Services-OUS'!H122</f>
        <v>786.02552747028142</v>
      </c>
      <c r="I122" s="137">
        <f>'Systems-US'!I122+'Systems-OUS'!I122+'I&amp;A-US'!I122+'I&amp;A-OUS'!I122+'Services-US'!I122+'Services-OUS'!I122</f>
        <v>1042.9690651561652</v>
      </c>
      <c r="J122" s="137">
        <f>'Systems-US'!J122+'Systems-OUS'!J122+'I&amp;A-US'!J122+'I&amp;A-OUS'!J122+'Services-US'!J122+'Services-OUS'!J122</f>
        <v>1386.2429630174192</v>
      </c>
      <c r="K122" s="137">
        <f>'Systems-US'!K122+'Systems-OUS'!K122+'I&amp;A-US'!K122+'I&amp;A-OUS'!K122+'Services-US'!K122+'Services-OUS'!K122</f>
        <v>1841.5519690772269</v>
      </c>
      <c r="L122" s="137">
        <f>'Systems-US'!L122+'Systems-OUS'!L122+'I&amp;A-US'!L122+'I&amp;A-OUS'!L122+'Services-US'!L122+'Services-OUS'!L122</f>
        <v>2442.1099000625259</v>
      </c>
      <c r="M122" s="137">
        <f>'Systems-US'!M122+'Systems-OUS'!M122+'I&amp;A-US'!M122+'I&amp;A-OUS'!M122+'Services-US'!M122+'Services-OUS'!M122</f>
        <v>3230.8699068507549</v>
      </c>
    </row>
    <row r="123" spans="1:13">
      <c r="A123" s="160"/>
      <c r="B123" s="25" t="s">
        <v>94</v>
      </c>
      <c r="C123" s="137">
        <f>'Systems-US'!C123+'Systems-OUS'!C123+'I&amp;A-US'!C123+'I&amp;A-OUS'!C123+'Services-US'!C123+'Services-OUS'!C123</f>
        <v>1890.2667609268947</v>
      </c>
      <c r="D123" s="137">
        <f>'Systems-US'!D123+'Systems-OUS'!D123+'I&amp;A-US'!D123+'I&amp;A-OUS'!D123+'Services-US'!D123+'Services-OUS'!D123</f>
        <v>2696.9898695552379</v>
      </c>
      <c r="E123" s="137">
        <f>'Systems-US'!E123+'Systems-OUS'!E123+'I&amp;A-US'!E123+'I&amp;A-OUS'!E123+'Services-US'!E123+'Services-OUS'!E123</f>
        <v>3608.7273674695011</v>
      </c>
      <c r="F123" s="137">
        <f>'Systems-US'!F123+'Systems-OUS'!F123+'I&amp;A-US'!F123+'I&amp;A-OUS'!F123+'Services-US'!F123+'Services-OUS'!F123</f>
        <v>4910.2525103479602</v>
      </c>
      <c r="G123" s="137">
        <f>'Systems-US'!G123+'Systems-OUS'!G123+'I&amp;A-US'!G123+'I&amp;A-OUS'!G123+'Services-US'!G123+'Services-OUS'!G123</f>
        <v>6536.5991996484636</v>
      </c>
      <c r="H123" s="137">
        <f>'Systems-US'!H123+'Systems-OUS'!H123+'I&amp;A-US'!H123+'I&amp;A-OUS'!H123+'Services-US'!H123+'Services-OUS'!H123</f>
        <v>8796.9870229713088</v>
      </c>
      <c r="I123" s="137">
        <f>'Systems-US'!I123+'Systems-OUS'!I123+'I&amp;A-US'!I123+'I&amp;A-OUS'!I123+'Services-US'!I123+'Services-OUS'!I123</f>
        <v>11760.358789553029</v>
      </c>
      <c r="J123" s="137">
        <f>'Systems-US'!J123+'Systems-OUS'!J123+'I&amp;A-US'!J123+'I&amp;A-OUS'!J123+'Services-US'!J123+'Services-OUS'!J123</f>
        <v>15595.526822242658</v>
      </c>
      <c r="K123" s="137">
        <f>'Systems-US'!K123+'Systems-OUS'!K123+'I&amp;A-US'!K123+'I&amp;A-OUS'!K123+'Services-US'!K123+'Services-OUS'!K123</f>
        <v>20556.646238068948</v>
      </c>
      <c r="L123" s="137">
        <f>'Systems-US'!L123+'Systems-OUS'!L123+'I&amp;A-US'!L123+'I&amp;A-OUS'!L123+'Services-US'!L123+'Services-OUS'!L123</f>
        <v>26973.493318796674</v>
      </c>
      <c r="M123" s="137">
        <f>'Systems-US'!M123+'Systems-OUS'!M123+'I&amp;A-US'!M123+'I&amp;A-OUS'!M123+'Services-US'!M123+'Services-OUS'!M123</f>
        <v>35274.519774899432</v>
      </c>
    </row>
    <row r="124" spans="1:13">
      <c r="A124" s="160"/>
      <c r="B124" s="27" t="s">
        <v>46</v>
      </c>
      <c r="C124" s="137">
        <f>'Systems-US'!C124+'Systems-OUS'!C124+'I&amp;A-US'!C124+'I&amp;A-OUS'!C124+'Services-US'!C124+'Services-OUS'!C124</f>
        <v>162.19715941927461</v>
      </c>
      <c r="D124" s="137">
        <f>'Systems-US'!D124+'Systems-OUS'!D124+'I&amp;A-US'!D124+'I&amp;A-OUS'!D124+'Services-US'!D124+'Services-OUS'!D124</f>
        <v>253.51704773819228</v>
      </c>
      <c r="E124" s="137">
        <f>'Systems-US'!E124+'Systems-OUS'!E124+'I&amp;A-US'!E124+'I&amp;A-OUS'!E124+'Services-US'!E124+'Services-OUS'!E124</f>
        <v>339.22037254213308</v>
      </c>
      <c r="F124" s="137">
        <f>'Systems-US'!F124+'Systems-OUS'!F124+'I&amp;A-US'!F124+'I&amp;A-OUS'!F124+'Services-US'!F124+'Services-OUS'!F124</f>
        <v>461.56373597270817</v>
      </c>
      <c r="G124" s="137">
        <f>'Systems-US'!G124+'Systems-OUS'!G124+'I&amp;A-US'!G124+'I&amp;A-OUS'!G124+'Services-US'!G124+'Services-OUS'!G124</f>
        <v>614.44032476695543</v>
      </c>
      <c r="H124" s="137">
        <f>'Systems-US'!H124+'Systems-OUS'!H124+'I&amp;A-US'!H124+'I&amp;A-OUS'!H124+'Services-US'!H124+'Services-OUS'!H124</f>
        <v>826.9167801593029</v>
      </c>
      <c r="I124" s="137">
        <f>'Systems-US'!I124+'Systems-OUS'!I124+'I&amp;A-US'!I124+'I&amp;A-OUS'!I124+'Services-US'!I124+'Services-OUS'!I124</f>
        <v>1105.4737262179849</v>
      </c>
      <c r="J124" s="137">
        <f>'Systems-US'!J124+'Systems-OUS'!J124+'I&amp;A-US'!J124+'I&amp;A-OUS'!J124+'Services-US'!J124+'Services-OUS'!J124</f>
        <v>1465.9795212908098</v>
      </c>
      <c r="K124" s="137">
        <f>'Systems-US'!K124+'Systems-OUS'!K124+'I&amp;A-US'!K124+'I&amp;A-OUS'!K124+'Services-US'!K124+'Services-OUS'!K124</f>
        <v>1932.3247463784814</v>
      </c>
      <c r="L124" s="137">
        <f>'Systems-US'!L124+'Systems-OUS'!L124+'I&amp;A-US'!L124+'I&amp;A-OUS'!L124+'Services-US'!L124+'Services-OUS'!L124</f>
        <v>2535.5083719668869</v>
      </c>
      <c r="M124" s="137">
        <f>'Systems-US'!M124+'Systems-OUS'!M124+'I&amp;A-US'!M124+'I&amp;A-OUS'!M124+'Services-US'!M124+'Services-OUS'!M124</f>
        <v>3315.8048588405459</v>
      </c>
    </row>
    <row r="125" spans="1:13" s="1" customFormat="1">
      <c r="A125" s="160"/>
      <c r="B125" s="19" t="s">
        <v>47</v>
      </c>
      <c r="C125" s="137">
        <f>'Systems-US'!C125+'Systems-OUS'!C125+'I&amp;A-US'!C125+'I&amp;A-OUS'!C125+'Services-US'!C125+'Services-OUS'!C125</f>
        <v>1728.0696015076201</v>
      </c>
      <c r="D125" s="137">
        <f>'Systems-US'!D125+'Systems-OUS'!D125+'I&amp;A-US'!D125+'I&amp;A-OUS'!D125+'Services-US'!D125+'Services-OUS'!D125</f>
        <v>2443.4728218170458</v>
      </c>
      <c r="E125" s="137">
        <f>'Systems-US'!E125+'Systems-OUS'!E125+'I&amp;A-US'!E125+'I&amp;A-OUS'!E125+'Services-US'!E125+'Services-OUS'!E125</f>
        <v>3269.5069949273679</v>
      </c>
      <c r="F125" s="137">
        <f>'Systems-US'!F125+'Systems-OUS'!F125+'I&amp;A-US'!F125+'I&amp;A-OUS'!F125+'Services-US'!F125+'Services-OUS'!F125</f>
        <v>4448.6887743752523</v>
      </c>
      <c r="G125" s="137">
        <f>'Systems-US'!G125+'Systems-OUS'!G125+'I&amp;A-US'!G125+'I&amp;A-OUS'!G125+'Services-US'!G125+'Services-OUS'!G125</f>
        <v>5922.1588748815075</v>
      </c>
      <c r="H125" s="137">
        <f>'Systems-US'!H125+'Systems-OUS'!H125+'I&amp;A-US'!H125+'I&amp;A-OUS'!H125+'Services-US'!H125+'Services-OUS'!H125</f>
        <v>7970.0702428120048</v>
      </c>
      <c r="I125" s="137">
        <f>'Systems-US'!I125+'Systems-OUS'!I125+'I&amp;A-US'!I125+'I&amp;A-OUS'!I125+'Services-US'!I125+'Services-OUS'!I125</f>
        <v>10654.885063335043</v>
      </c>
      <c r="J125" s="137">
        <f>'Systems-US'!J125+'Systems-OUS'!J125+'I&amp;A-US'!J125+'I&amp;A-OUS'!J125+'Services-US'!J125+'Services-OUS'!J125</f>
        <v>14129.547300951848</v>
      </c>
      <c r="K125" s="137">
        <f>'Systems-US'!K125+'Systems-OUS'!K125+'I&amp;A-US'!K125+'I&amp;A-OUS'!K125+'Services-US'!K125+'Services-OUS'!K125</f>
        <v>18624.321491690469</v>
      </c>
      <c r="L125" s="137">
        <f>'Systems-US'!L125+'Systems-OUS'!L125+'I&amp;A-US'!L125+'I&amp;A-OUS'!L125+'Services-US'!L125+'Services-OUS'!L125</f>
        <v>24437.984946829787</v>
      </c>
      <c r="M125" s="137">
        <f>'Systems-US'!M125+'Systems-OUS'!M125+'I&amp;A-US'!M125+'I&amp;A-OUS'!M125+'Services-US'!M125+'Services-OUS'!M125</f>
        <v>31958.714916058885</v>
      </c>
    </row>
    <row r="126" spans="1:13">
      <c r="A126" s="138"/>
      <c r="C126" s="137"/>
      <c r="D126" s="137"/>
      <c r="E126" s="137"/>
      <c r="F126" s="137"/>
      <c r="G126" s="137"/>
      <c r="H126" s="137"/>
      <c r="I126" s="137"/>
      <c r="J126" s="137"/>
      <c r="K126" s="137"/>
      <c r="L126" s="137"/>
      <c r="M126" s="137"/>
    </row>
    <row r="127" spans="1:13">
      <c r="A127" s="161"/>
      <c r="B127" s="2" t="s">
        <v>112</v>
      </c>
      <c r="C127" s="137">
        <f>Data!C299</f>
        <v>358.96</v>
      </c>
      <c r="D127" s="137">
        <f>C127</f>
        <v>358.96</v>
      </c>
      <c r="E127" s="137">
        <f t="shared" ref="E127:M127" si="6">D127</f>
        <v>358.96</v>
      </c>
      <c r="F127" s="137">
        <f t="shared" si="6"/>
        <v>358.96</v>
      </c>
      <c r="G127" s="137">
        <f t="shared" si="6"/>
        <v>358.96</v>
      </c>
      <c r="H127" s="137">
        <f t="shared" si="6"/>
        <v>358.96</v>
      </c>
      <c r="I127" s="137">
        <f t="shared" si="6"/>
        <v>358.96</v>
      </c>
      <c r="J127" s="137">
        <f t="shared" si="6"/>
        <v>358.96</v>
      </c>
      <c r="K127" s="137">
        <f t="shared" si="6"/>
        <v>358.96</v>
      </c>
      <c r="L127" s="137">
        <f t="shared" si="6"/>
        <v>358.96</v>
      </c>
      <c r="M127" s="137">
        <f t="shared" si="6"/>
        <v>358.96</v>
      </c>
    </row>
    <row r="128" spans="1:13">
      <c r="A128" s="161"/>
      <c r="B128" s="1" t="s">
        <v>14</v>
      </c>
      <c r="C128" s="137">
        <f>'Systems-US'!C128+'Systems-OUS'!C128+'I&amp;A-US'!C128+'I&amp;A-OUS'!C128+'Services-US'!C128+'Services-OUS'!C128</f>
        <v>4.8141007396579569</v>
      </c>
      <c r="D128" s="137">
        <f>'Systems-US'!D128+'Systems-OUS'!D128+'I&amp;A-US'!D128+'I&amp;A-OUS'!D128+'Services-US'!D128+'Services-OUS'!D128</f>
        <v>6.8070894300675437</v>
      </c>
      <c r="E128" s="137">
        <f>'Systems-US'!E128+'Systems-OUS'!E128+'I&amp;A-US'!E128+'I&amp;A-OUS'!E128+'Services-US'!E128+'Services-OUS'!E128</f>
        <v>9.1082766740789154</v>
      </c>
      <c r="F128" s="137">
        <f>'Systems-US'!F128+'Systems-OUS'!F128+'I&amp;A-US'!F128+'I&amp;A-OUS'!F128+'Services-US'!F128+'Services-OUS'!F128</f>
        <v>12.393271602338011</v>
      </c>
      <c r="G128" s="137">
        <f>'Systems-US'!G128+'Systems-OUS'!G128+'I&amp;A-US'!G128+'I&amp;A-OUS'!G128+'Services-US'!G128+'Services-OUS'!G128</f>
        <v>16.498102504127225</v>
      </c>
      <c r="H128" s="137">
        <f>'Systems-US'!H128+'Systems-OUS'!H128+'I&amp;A-US'!H128+'I&amp;A-OUS'!H128+'Services-US'!H128+'Services-OUS'!H128</f>
        <v>22.203226662614238</v>
      </c>
      <c r="I128" s="137">
        <f>'Systems-US'!I128+'Systems-OUS'!I128+'I&amp;A-US'!I128+'I&amp;A-OUS'!I128+'Services-US'!I128+'Services-OUS'!I128</f>
        <v>29.682652839689784</v>
      </c>
      <c r="J128" s="137">
        <f>'Systems-US'!J128+'Systems-OUS'!J128+'I&amp;A-US'!J128+'I&amp;A-OUS'!J128+'Services-US'!J128+'Services-OUS'!J128</f>
        <v>39.362456265187909</v>
      </c>
      <c r="K128" s="137">
        <f>'Systems-US'!K128+'Systems-OUS'!K128+'I&amp;A-US'!K128+'I&amp;A-OUS'!K128+'Services-US'!K128+'Services-OUS'!K128</f>
        <v>51.884113805689978</v>
      </c>
      <c r="L128" s="137">
        <f>'Systems-US'!L128+'Systems-OUS'!L128+'I&amp;A-US'!L128+'I&amp;A-OUS'!L128+'Services-US'!L128+'Services-OUS'!L128</f>
        <v>68.079966979133587</v>
      </c>
      <c r="M128" s="137">
        <f>'Systems-US'!M128+'Systems-OUS'!M128+'I&amp;A-US'!M128+'I&amp;A-OUS'!M128+'Services-US'!M128+'Services-OUS'!M128</f>
        <v>89.031409951133526</v>
      </c>
    </row>
    <row r="129" spans="1:13">
      <c r="C129" s="137"/>
    </row>
    <row r="130" spans="1:13">
      <c r="A130" s="162" t="s">
        <v>15</v>
      </c>
      <c r="B130" s="1" t="s">
        <v>16</v>
      </c>
      <c r="C130" s="137">
        <f>'Systems-US'!C130+'Systems-OUS'!C130+'I&amp;A-US'!C130+'I&amp;A-OUS'!C130+'Services-US'!C130+'Services-OUS'!C130</f>
        <v>1728.0696015076201</v>
      </c>
      <c r="D130" s="137">
        <f>'Systems-US'!D130+'Systems-OUS'!D130+'I&amp;A-US'!D130+'I&amp;A-OUS'!D130+'Services-US'!D130+'Services-OUS'!D130</f>
        <v>2443.4728218170458</v>
      </c>
      <c r="E130" s="137">
        <f>'Systems-US'!E130+'Systems-OUS'!E130+'I&amp;A-US'!E130+'I&amp;A-OUS'!E130+'Services-US'!E130+'Services-OUS'!E130</f>
        <v>3269.5069949273679</v>
      </c>
      <c r="F130" s="137">
        <f>'Systems-US'!F130+'Systems-OUS'!F130+'I&amp;A-US'!F130+'I&amp;A-OUS'!F130+'Services-US'!F130+'Services-OUS'!F130</f>
        <v>4448.6887743752523</v>
      </c>
      <c r="G130" s="137">
        <f>'Systems-US'!G130+'Systems-OUS'!G130+'I&amp;A-US'!G130+'I&amp;A-OUS'!G130+'Services-US'!G130+'Services-OUS'!G130</f>
        <v>5922.1588748815075</v>
      </c>
      <c r="H130" s="137">
        <f>'Systems-US'!H130+'Systems-OUS'!H130+'I&amp;A-US'!H130+'I&amp;A-OUS'!H130+'Services-US'!H130+'Services-OUS'!H130</f>
        <v>7970.0702428120048</v>
      </c>
      <c r="I130" s="137">
        <f>'Systems-US'!I130+'Systems-OUS'!I130+'I&amp;A-US'!I130+'I&amp;A-OUS'!I130+'Services-US'!I130+'Services-OUS'!I130</f>
        <v>10654.885063335043</v>
      </c>
      <c r="J130" s="137">
        <f>'Systems-US'!J130+'Systems-OUS'!J130+'I&amp;A-US'!J130+'I&amp;A-OUS'!J130+'Services-US'!J130+'Services-OUS'!J130</f>
        <v>14129.547300951848</v>
      </c>
      <c r="K130" s="137">
        <f>'Systems-US'!K130+'Systems-OUS'!K130+'I&amp;A-US'!K130+'I&amp;A-OUS'!K130+'Services-US'!K130+'Services-OUS'!K130</f>
        <v>18624.321491690469</v>
      </c>
      <c r="L130" s="137">
        <f>'Systems-US'!L130+'Systems-OUS'!L130+'I&amp;A-US'!L130+'I&amp;A-OUS'!L130+'Services-US'!L130+'Services-OUS'!L130</f>
        <v>24437.984946829787</v>
      </c>
      <c r="M130" s="137">
        <f>'Systems-US'!M130+'Systems-OUS'!M130+'I&amp;A-US'!M130+'I&amp;A-OUS'!M130+'Services-US'!M130+'Services-OUS'!M130</f>
        <v>31958.714916058885</v>
      </c>
    </row>
    <row r="131" spans="1:13">
      <c r="A131" s="162"/>
    </row>
    <row r="132" spans="1:13">
      <c r="A132" s="162"/>
      <c r="D132" s="7" t="s">
        <v>17</v>
      </c>
      <c r="E132" s="7" t="s">
        <v>204</v>
      </c>
      <c r="F132" s="7" t="s">
        <v>204</v>
      </c>
    </row>
    <row r="133" spans="1:13">
      <c r="A133" s="162"/>
      <c r="D133" s="7" t="s">
        <v>18</v>
      </c>
      <c r="E133" s="7" t="s">
        <v>19</v>
      </c>
      <c r="F133" s="7" t="s">
        <v>20</v>
      </c>
    </row>
    <row r="134" spans="1:13">
      <c r="A134" s="162"/>
      <c r="B134" s="2" t="s">
        <v>21</v>
      </c>
      <c r="D134" s="80">
        <v>69998.210685838814</v>
      </c>
      <c r="E134" s="81">
        <v>0.24937790736347587</v>
      </c>
      <c r="F134" s="81">
        <v>0.33876024615375688</v>
      </c>
    </row>
    <row r="135" spans="1:13">
      <c r="A135" s="162"/>
      <c r="B135" s="2" t="s">
        <v>22</v>
      </c>
      <c r="D135" s="82">
        <f>M159/((1+C109)^10)</f>
        <v>69998.210685838814</v>
      </c>
      <c r="E135" s="153">
        <f>((M114/C114)^(1/10))-1</f>
        <v>0.24937790736347587</v>
      </c>
      <c r="F135" s="153">
        <f>(M128/C128)^(1/10)-1</f>
        <v>0.33876024615375688</v>
      </c>
    </row>
    <row r="136" spans="1:13">
      <c r="A136" s="162"/>
      <c r="B136" s="2" t="s">
        <v>23</v>
      </c>
      <c r="D136" s="153">
        <f>D135/D134-1</f>
        <v>0</v>
      </c>
      <c r="E136" s="153">
        <f t="shared" ref="E136:F136" si="7">E135/E134-1</f>
        <v>0</v>
      </c>
      <c r="F136" s="153">
        <f t="shared" si="7"/>
        <v>0</v>
      </c>
      <c r="H136" s="53"/>
      <c r="I136" s="53"/>
    </row>
    <row r="137" spans="1:13">
      <c r="A137" s="162"/>
      <c r="B137" s="2" t="s">
        <v>24</v>
      </c>
      <c r="D137" s="84">
        <f>D135-D134</f>
        <v>0</v>
      </c>
      <c r="E137" s="84">
        <f t="shared" ref="E137:F137" si="8">E135-E134</f>
        <v>0</v>
      </c>
      <c r="F137" s="84">
        <f t="shared" si="8"/>
        <v>0</v>
      </c>
    </row>
    <row r="138" spans="1:13">
      <c r="A138" s="162"/>
    </row>
    <row r="139" spans="1:13">
      <c r="A139" s="162"/>
      <c r="B139" s="1" t="s">
        <v>25</v>
      </c>
    </row>
    <row r="140" spans="1:13">
      <c r="A140" s="162"/>
      <c r="B140" s="2" t="s">
        <v>26</v>
      </c>
      <c r="C140" s="8">
        <v>44734</v>
      </c>
    </row>
    <row r="141" spans="1:13">
      <c r="A141" s="162"/>
      <c r="B141" s="2" t="s">
        <v>27</v>
      </c>
      <c r="C141" s="2">
        <v>200.62</v>
      </c>
    </row>
    <row r="142" spans="1:13">
      <c r="A142" s="162"/>
      <c r="B142" s="2" t="s">
        <v>28</v>
      </c>
      <c r="C142" s="2">
        <f>C141*C127</f>
        <v>72014.555200000003</v>
      </c>
    </row>
    <row r="143" spans="1:13">
      <c r="A143" s="162"/>
      <c r="B143" s="2" t="s">
        <v>29</v>
      </c>
      <c r="C143" s="2">
        <f>C141/C128</f>
        <v>41.67341126605799</v>
      </c>
    </row>
    <row r="144" spans="1:13">
      <c r="A144" s="162"/>
      <c r="B144" s="79" t="str">
        <f>IF(C144&lt;0,"Over-Valuation", "Under-Valuation")</f>
        <v>Over-Valuation</v>
      </c>
      <c r="C144" s="79">
        <f>D134/C142-1</f>
        <v>-2.7999124740288428E-2</v>
      </c>
    </row>
    <row r="147" spans="1:13"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4"/>
      <c r="B148" s="1" t="s">
        <v>31</v>
      </c>
    </row>
    <row r="149" spans="1:13" s="1" customFormat="1">
      <c r="A149" s="154"/>
      <c r="B149" s="15" t="s">
        <v>96</v>
      </c>
      <c r="C149" s="137">
        <f>'Systems-US'!C149+'Systems-OUS'!C149+'I&amp;A-US'!C149+'I&amp;A-OUS'!C149+'Services-US'!C149+'Services-OUS'!C149</f>
        <v>8619.3490481777899</v>
      </c>
      <c r="D149" s="137">
        <f>'Systems-US'!D149+'Systems-OUS'!D149+'I&amp;A-US'!D149+'I&amp;A-OUS'!D149+'Services-US'!D149+'Services-OUS'!D149</f>
        <v>11505.334744794629</v>
      </c>
      <c r="E149" s="137">
        <f>'Systems-US'!E149+'Systems-OUS'!E149+'I&amp;A-US'!E149+'I&amp;A-OUS'!E149+'Services-US'!E149+'Services-OUS'!E149</f>
        <v>15513.583826708098</v>
      </c>
      <c r="F149" s="137">
        <f>'Systems-US'!F149+'Systems-OUS'!F149+'I&amp;A-US'!F149+'I&amp;A-OUS'!F149+'Services-US'!F149+'Services-OUS'!F149</f>
        <v>20760.763505126684</v>
      </c>
      <c r="G149" s="137">
        <f>'Systems-US'!G149+'Systems-OUS'!G149+'I&amp;A-US'!G149+'I&amp;A-OUS'!G149+'Services-US'!G149+'Services-OUS'!G149</f>
        <v>27483.410051408438</v>
      </c>
      <c r="H149" s="137">
        <f>'Systems-US'!H149+'Systems-OUS'!H149+'I&amp;A-US'!H149+'I&amp;A-OUS'!H149+'Services-US'!H149+'Services-OUS'!H149</f>
        <v>36467.449830635145</v>
      </c>
      <c r="I149" s="137">
        <f>'Systems-US'!I149+'Systems-OUS'!I149+'I&amp;A-US'!I149+'I&amp;A-OUS'!I149+'Services-US'!I149+'Services-OUS'!I149</f>
        <v>48470.033671937737</v>
      </c>
      <c r="J149" s="137">
        <f>'Systems-US'!J149+'Systems-OUS'!J149+'I&amp;A-US'!J149+'I&amp;A-OUS'!J149+'Services-US'!J149+'Services-OUS'!J149</f>
        <v>64389.928988714215</v>
      </c>
      <c r="K149" s="137">
        <f>'Systems-US'!K149+'Systems-OUS'!K149+'I&amp;A-US'!K149+'I&amp;A-OUS'!K149+'Services-US'!K149+'Services-OUS'!K149</f>
        <v>85388.458044144252</v>
      </c>
      <c r="L149" s="137">
        <f>'Systems-US'!L149+'Systems-OUS'!L149+'I&amp;A-US'!L149+'I&amp;A-OUS'!L149+'Services-US'!L149+'Services-OUS'!L149</f>
        <v>112967.47926051592</v>
      </c>
      <c r="M149" s="137">
        <f>'Systems-US'!M149+'Systems-OUS'!M149+'I&amp;A-US'!M149+'I&amp;A-OUS'!M149+'Services-US'!M149+'Services-OUS'!M149</f>
        <v>149071.08333002479</v>
      </c>
    </row>
    <row r="150" spans="1:13" s="1" customFormat="1">
      <c r="A150" s="154"/>
      <c r="B150" s="15" t="s">
        <v>95</v>
      </c>
      <c r="C150" s="137">
        <f>'Systems-US'!C150+'Systems-OUS'!C150+'I&amp;A-US'!C150+'I&amp;A-OUS'!C150+'Services-US'!C150+'Services-OUS'!C150</f>
        <v>1640.8712632002944</v>
      </c>
      <c r="D150" s="137">
        <f>'Systems-US'!D150+'Systems-OUS'!D150+'I&amp;A-US'!D150+'I&amp;A-OUS'!D150+'Services-US'!D150+'Services-OUS'!D150</f>
        <v>1774.7663582774378</v>
      </c>
      <c r="E150" s="137">
        <f>'Systems-US'!E150+'Systems-OUS'!E150+'I&amp;A-US'!E150+'I&amp;A-OUS'!E150+'Services-US'!E150+'Services-OUS'!E150</f>
        <v>1899.0000033568585</v>
      </c>
      <c r="F150" s="137">
        <f>'Systems-US'!F150+'Systems-OUS'!F150+'I&amp;A-US'!F150+'I&amp;A-OUS'!F150+'Services-US'!F150+'Services-OUS'!F150</f>
        <v>2031.9300035918391</v>
      </c>
      <c r="G150" s="137">
        <f>'Systems-US'!G150+'Systems-OUS'!G150+'I&amp;A-US'!G150+'I&amp;A-OUS'!G150+'Services-US'!G150+'Services-OUS'!G150</f>
        <v>2174.1651038432678</v>
      </c>
      <c r="H150" s="137">
        <f>'Systems-US'!H150+'Systems-OUS'!H150+'I&amp;A-US'!H150+'I&amp;A-OUS'!H150+'Services-US'!H150+'Services-OUS'!H150</f>
        <v>2282.8733590354313</v>
      </c>
      <c r="I150" s="137">
        <f>'Systems-US'!I150+'Systems-OUS'!I150+'I&amp;A-US'!I150+'I&amp;A-OUS'!I150+'Services-US'!I150+'Services-OUS'!I150</f>
        <v>2397.0170269872033</v>
      </c>
      <c r="J150" s="137">
        <f>'Systems-US'!J150+'Systems-OUS'!J150+'I&amp;A-US'!J150+'I&amp;A-OUS'!J150+'Services-US'!J150+'Services-OUS'!J150</f>
        <v>2516.8678783365635</v>
      </c>
      <c r="K150" s="137">
        <f>'Systems-US'!K150+'Systems-OUS'!K150+'I&amp;A-US'!K150+'I&amp;A-OUS'!K150+'Services-US'!K150+'Services-OUS'!K150</f>
        <v>2592.3739146866606</v>
      </c>
      <c r="L150" s="137">
        <f>'Systems-US'!L150+'Systems-OUS'!L150+'I&amp;A-US'!L150+'I&amp;A-OUS'!L150+'Services-US'!L150+'Services-OUS'!L150</f>
        <v>2670.1451321272598</v>
      </c>
      <c r="M150" s="137">
        <f>'Systems-US'!M150+'Systems-OUS'!M150+'I&amp;A-US'!M150+'I&amp;A-OUS'!M150+'Services-US'!M150+'Services-OUS'!M150</f>
        <v>2750.2494860910779</v>
      </c>
    </row>
    <row r="151" spans="1:13" s="1" customFormat="1">
      <c r="A151" s="154"/>
      <c r="B151" s="15" t="s">
        <v>98</v>
      </c>
      <c r="C151" s="137">
        <f>'Systems-US'!C151+'Systems-OUS'!C151+'I&amp;A-US'!C151+'I&amp;A-OUS'!C151+'Services-US'!C151+'Services-OUS'!C151</f>
        <v>3294.542302236388</v>
      </c>
      <c r="D151" s="137">
        <f>'Systems-US'!D151+'Systems-OUS'!D151+'I&amp;A-US'!D151+'I&amp;A-OUS'!D151+'Services-US'!D151+'Services-OUS'!D151</f>
        <v>3563.3769540988765</v>
      </c>
      <c r="E151" s="137">
        <f>'Systems-US'!E151+'Systems-OUS'!E151+'I&amp;A-US'!E151+'I&amp;A-OUS'!E151+'Services-US'!E151+'Services-OUS'!E151</f>
        <v>3812.8133408857984</v>
      </c>
      <c r="F151" s="137">
        <f>'Systems-US'!F151+'Systems-OUS'!F151+'I&amp;A-US'!F151+'I&amp;A-OUS'!F151+'Services-US'!F151+'Services-OUS'!F151</f>
        <v>4079.7102747478043</v>
      </c>
      <c r="G151" s="137">
        <f>'Systems-US'!G151+'Systems-OUS'!G151+'I&amp;A-US'!G151+'I&amp;A-OUS'!G151+'Services-US'!G151+'Services-OUS'!G151</f>
        <v>4365.2899939801509</v>
      </c>
      <c r="H151" s="137">
        <f>'Systems-US'!H151+'Systems-OUS'!H151+'I&amp;A-US'!H151+'I&amp;A-OUS'!H151+'Services-US'!H151+'Services-OUS'!H151</f>
        <v>4583.5544936791584</v>
      </c>
      <c r="I151" s="137">
        <f>'Systems-US'!I151+'Systems-OUS'!I151+'I&amp;A-US'!I151+'I&amp;A-OUS'!I151+'Services-US'!I151+'Services-OUS'!I151</f>
        <v>4812.7322183631159</v>
      </c>
      <c r="J151" s="137">
        <f>'Systems-US'!J151+'Systems-OUS'!J151+'I&amp;A-US'!J151+'I&amp;A-OUS'!J151+'Services-US'!J151+'Services-OUS'!J151</f>
        <v>5053.3688292812731</v>
      </c>
      <c r="K151" s="137">
        <f>'Systems-US'!K151+'Systems-OUS'!K151+'I&amp;A-US'!K151+'I&amp;A-OUS'!K151+'Services-US'!K151+'Services-OUS'!K151</f>
        <v>5204.9698941597117</v>
      </c>
      <c r="L151" s="137">
        <f>'Systems-US'!L151+'Systems-OUS'!L151+'I&amp;A-US'!L151+'I&amp;A-OUS'!L151+'Services-US'!L151+'Services-OUS'!L151</f>
        <v>5361.1189909845016</v>
      </c>
      <c r="M151" s="137">
        <f>'Systems-US'!M151+'Systems-OUS'!M151+'I&amp;A-US'!M151+'I&amp;A-OUS'!M151+'Services-US'!M151+'Services-OUS'!M151</f>
        <v>5521.9525607140376</v>
      </c>
    </row>
    <row r="152" spans="1:13" s="1" customFormat="1">
      <c r="A152" s="154"/>
      <c r="B152" s="31" t="s">
        <v>32</v>
      </c>
      <c r="C152" s="137">
        <f>'Systems-US'!C152+'Systems-OUS'!C152+'I&amp;A-US'!C152+'I&amp;A-OUS'!C152+'Services-US'!C152+'Services-OUS'!C152</f>
        <v>13554.762613614472</v>
      </c>
      <c r="D152" s="137">
        <f>'Systems-US'!D152+'Systems-OUS'!D152+'I&amp;A-US'!D152+'I&amp;A-OUS'!D152+'Services-US'!D152+'Services-OUS'!D152</f>
        <v>16843.478057170945</v>
      </c>
      <c r="E152" s="137">
        <f>'Systems-US'!E152+'Systems-OUS'!E152+'I&amp;A-US'!E152+'I&amp;A-OUS'!E152+'Services-US'!E152+'Services-OUS'!E152</f>
        <v>21225.397170950753</v>
      </c>
      <c r="F152" s="137">
        <f>'Systems-US'!F152+'Systems-OUS'!F152+'I&amp;A-US'!F152+'I&amp;A-OUS'!F152+'Services-US'!F152+'Services-OUS'!F152</f>
        <v>26872.403783466329</v>
      </c>
      <c r="G152" s="137">
        <f>'Systems-US'!G152+'Systems-OUS'!G152+'I&amp;A-US'!G152+'I&amp;A-OUS'!G152+'Services-US'!G152+'Services-OUS'!G152</f>
        <v>34022.86514923186</v>
      </c>
      <c r="H152" s="137">
        <f>'Systems-US'!H152+'Systems-OUS'!H152+'I&amp;A-US'!H152+'I&amp;A-OUS'!H152+'Services-US'!H152+'Services-OUS'!H152</f>
        <v>43333.877683349732</v>
      </c>
      <c r="I152" s="137">
        <f>'Systems-US'!I152+'Systems-OUS'!I152+'I&amp;A-US'!I152+'I&amp;A-OUS'!I152+'Services-US'!I152+'Services-OUS'!I152</f>
        <v>55679.782917288067</v>
      </c>
      <c r="J152" s="137">
        <f>'Systems-US'!J152+'Systems-OUS'!J152+'I&amp;A-US'!J152+'I&amp;A-OUS'!J152+'Services-US'!J152+'Services-OUS'!J152</f>
        <v>71960.165696332057</v>
      </c>
      <c r="K152" s="137">
        <f>'Systems-US'!K152+'Systems-OUS'!K152+'I&amp;A-US'!K152+'I&amp;A-OUS'!K152+'Services-US'!K152+'Services-OUS'!K152</f>
        <v>93185.80185299064</v>
      </c>
      <c r="L152" s="137">
        <f>'Systems-US'!L152+'Systems-OUS'!L152+'I&amp;A-US'!L152+'I&amp;A-OUS'!L152+'Services-US'!L152+'Services-OUS'!L152</f>
        <v>120998.74338362766</v>
      </c>
      <c r="M152" s="137">
        <f>'Systems-US'!M152+'Systems-OUS'!M152+'I&amp;A-US'!M152+'I&amp;A-OUS'!M152+'Services-US'!M152+'Services-OUS'!M152</f>
        <v>157343.28537682994</v>
      </c>
    </row>
    <row r="153" spans="1:13" s="1" customFormat="1">
      <c r="A153" s="154"/>
      <c r="B153" s="31"/>
      <c r="C153" s="137"/>
      <c r="D153" s="137"/>
      <c r="E153" s="137"/>
      <c r="F153" s="137"/>
      <c r="G153" s="137"/>
      <c r="H153" s="137"/>
      <c r="I153" s="137"/>
      <c r="J153" s="137"/>
      <c r="K153" s="137"/>
      <c r="L153" s="137"/>
      <c r="M153" s="137"/>
    </row>
    <row r="154" spans="1:13">
      <c r="A154" s="154"/>
      <c r="B154" s="1" t="s">
        <v>33</v>
      </c>
      <c r="C154" s="137"/>
      <c r="D154" s="137"/>
      <c r="E154" s="137"/>
      <c r="F154" s="137"/>
      <c r="G154" s="137"/>
      <c r="H154" s="137"/>
      <c r="I154" s="137"/>
      <c r="J154" s="137"/>
      <c r="K154" s="137"/>
      <c r="L154" s="137"/>
      <c r="M154" s="137"/>
    </row>
    <row r="155" spans="1:13">
      <c r="A155" s="154"/>
      <c r="B155" s="40" t="s">
        <v>97</v>
      </c>
      <c r="C155" s="137">
        <f>'Systems-US'!C155+'Systems-OUS'!C155+'I&amp;A-US'!C155+'I&amp;A-OUS'!C155+'Services-US'!C155+'Services-OUS'!C155</f>
        <v>1149.7798637501969</v>
      </c>
      <c r="D155" s="137">
        <f>'Systems-US'!D155+'Systems-OUS'!D155+'I&amp;A-US'!D155+'I&amp;A-OUS'!D155+'Services-US'!D155+'Services-OUS'!D155</f>
        <v>1243.6019006322128</v>
      </c>
      <c r="E155" s="137">
        <f>'Systems-US'!E155+'Systems-OUS'!E155+'I&amp;A-US'!E155+'I&amp;A-OUS'!E155+'Services-US'!E155+'Services-OUS'!E155</f>
        <v>1330.6540336764679</v>
      </c>
      <c r="F155" s="137">
        <f>'Systems-US'!F155+'Systems-OUS'!F155+'I&amp;A-US'!F155+'I&amp;A-OUS'!F155+'Services-US'!F155+'Services-OUS'!F155</f>
        <v>1423.7998160338204</v>
      </c>
      <c r="G155" s="137">
        <f>'Systems-US'!G155+'Systems-OUS'!G155+'I&amp;A-US'!G155+'I&amp;A-OUS'!G155+'Services-US'!G155+'Services-OUS'!G155</f>
        <v>1523.465803156188</v>
      </c>
      <c r="H155" s="137">
        <f>'Systems-US'!H155+'Systems-OUS'!H155+'I&amp;A-US'!H155+'I&amp;A-OUS'!H155+'Services-US'!H155+'Services-OUS'!H155</f>
        <v>1599.6390933139978</v>
      </c>
      <c r="I155" s="137">
        <f>'Systems-US'!I155+'Systems-OUS'!I155+'I&amp;A-US'!I155+'I&amp;A-OUS'!I155+'Services-US'!I155+'Services-OUS'!I155</f>
        <v>1679.6210479796978</v>
      </c>
      <c r="J155" s="137">
        <f>'Systems-US'!J155+'Systems-OUS'!J155+'I&amp;A-US'!J155+'I&amp;A-OUS'!J155+'Services-US'!J155+'Services-OUS'!J155</f>
        <v>1763.6021003786827</v>
      </c>
      <c r="K155" s="137">
        <f>'Systems-US'!K155+'Systems-OUS'!K155+'I&amp;A-US'!K155+'I&amp;A-OUS'!K155+'Services-US'!K155+'Services-OUS'!K155</f>
        <v>1816.5101633900435</v>
      </c>
      <c r="L155" s="137">
        <f>'Systems-US'!L155+'Systems-OUS'!L155+'I&amp;A-US'!L155+'I&amp;A-OUS'!L155+'Services-US'!L155+'Services-OUS'!L155</f>
        <v>1871.0054682917448</v>
      </c>
      <c r="M155" s="137">
        <f>'Systems-US'!M155+'Systems-OUS'!M155+'I&amp;A-US'!M155+'I&amp;A-OUS'!M155+'Services-US'!M155+'Services-OUS'!M155</f>
        <v>1927.1356323404971</v>
      </c>
    </row>
    <row r="156" spans="1:13">
      <c r="A156" s="154"/>
      <c r="B156" s="40" t="s">
        <v>99</v>
      </c>
      <c r="C156" s="137">
        <f>'Systems-US'!C156+'Systems-OUS'!C156+'I&amp;A-US'!C156+'I&amp;A-OUS'!C156+'Services-US'!C156+'Services-OUS'!C156</f>
        <v>453.69205442986987</v>
      </c>
      <c r="D156" s="137">
        <f>'Systems-US'!D156+'Systems-OUS'!D156+'I&amp;A-US'!D156+'I&amp;A-OUS'!D156+'Services-US'!D156+'Services-OUS'!D156</f>
        <v>490.71332607134718</v>
      </c>
      <c r="E156" s="137">
        <f>'Systems-US'!E156+'Systems-OUS'!E156+'I&amp;A-US'!E156+'I&amp;A-OUS'!E156+'Services-US'!E156+'Services-OUS'!E156</f>
        <v>525.06325889634149</v>
      </c>
      <c r="F156" s="137">
        <f>'Systems-US'!F156+'Systems-OUS'!F156+'I&amp;A-US'!F156+'I&amp;A-OUS'!F156+'Services-US'!F156+'Services-OUS'!F156</f>
        <v>561.81768701908538</v>
      </c>
      <c r="G156" s="137">
        <f>'Systems-US'!G156+'Systems-OUS'!G156+'I&amp;A-US'!G156+'I&amp;A-OUS'!G156+'Services-US'!G156+'Services-OUS'!G156</f>
        <v>601.14492511042147</v>
      </c>
      <c r="H156" s="137">
        <f>'Systems-US'!H156+'Systems-OUS'!H156+'I&amp;A-US'!H156+'I&amp;A-OUS'!H156+'Services-US'!H156+'Services-OUS'!H156</f>
        <v>631.2021713659426</v>
      </c>
      <c r="I156" s="137">
        <f>'Systems-US'!I156+'Systems-OUS'!I156+'I&amp;A-US'!I156+'I&amp;A-OUS'!I156+'Services-US'!I156+'Services-OUS'!I156</f>
        <v>662.7622799342397</v>
      </c>
      <c r="J156" s="137">
        <f>'Systems-US'!J156+'Systems-OUS'!J156+'I&amp;A-US'!J156+'I&amp;A-OUS'!J156+'Services-US'!J156+'Services-OUS'!J156</f>
        <v>695.90039393095185</v>
      </c>
      <c r="K156" s="137">
        <f>'Systems-US'!K156+'Systems-OUS'!K156+'I&amp;A-US'!K156+'I&amp;A-OUS'!K156+'Services-US'!K156+'Services-OUS'!K156</f>
        <v>716.77740574888037</v>
      </c>
      <c r="L156" s="137">
        <f>'Systems-US'!L156+'Systems-OUS'!L156+'I&amp;A-US'!L156+'I&amp;A-OUS'!L156+'Services-US'!L156+'Services-OUS'!L156</f>
        <v>738.28072792134674</v>
      </c>
      <c r="M156" s="137">
        <f>'Systems-US'!M156+'Systems-OUS'!M156+'I&amp;A-US'!M156+'I&amp;A-OUS'!M156+'Services-US'!M156+'Services-OUS'!M156</f>
        <v>760.42914975898714</v>
      </c>
    </row>
    <row r="157" spans="1:13">
      <c r="A157" s="154"/>
      <c r="B157" s="1" t="s">
        <v>34</v>
      </c>
      <c r="C157" s="137">
        <f>'Systems-US'!C157+'Systems-OUS'!C157+'I&amp;A-US'!C157+'I&amp;A-OUS'!C157+'Services-US'!C157+'Services-OUS'!C157</f>
        <v>1603.471918180067</v>
      </c>
      <c r="D157" s="137">
        <f>'Systems-US'!D157+'Systems-OUS'!D157+'I&amp;A-US'!D157+'I&amp;A-OUS'!D157+'Services-US'!D157+'Services-OUS'!D157</f>
        <v>1734.31522670356</v>
      </c>
      <c r="E157" s="137">
        <f>'Systems-US'!E157+'Systems-OUS'!E157+'I&amp;A-US'!E157+'I&amp;A-OUS'!E157+'Services-US'!E157+'Services-OUS'!E157</f>
        <v>1855.7172925728094</v>
      </c>
      <c r="F157" s="137">
        <f>'Systems-US'!F157+'Systems-OUS'!F157+'I&amp;A-US'!F157+'I&amp;A-OUS'!F157+'Services-US'!F157+'Services-OUS'!F157</f>
        <v>1985.6175030529059</v>
      </c>
      <c r="G157" s="137">
        <f>'Systems-US'!G157+'Systems-OUS'!G157+'I&amp;A-US'!G157+'I&amp;A-OUS'!G157+'Services-US'!G157+'Services-OUS'!G157</f>
        <v>2124.6107282666094</v>
      </c>
      <c r="H157" s="137">
        <f>'Systems-US'!H157+'Systems-OUS'!H157+'I&amp;A-US'!H157+'I&amp;A-OUS'!H157+'Services-US'!H157+'Services-OUS'!H157</f>
        <v>2230.8412646799407</v>
      </c>
      <c r="I157" s="137">
        <f>'Systems-US'!I157+'Systems-OUS'!I157+'I&amp;A-US'!I157+'I&amp;A-OUS'!I157+'Services-US'!I157+'Services-OUS'!I157</f>
        <v>2342.3833279139376</v>
      </c>
      <c r="J157" s="137">
        <f>'Systems-US'!J157+'Systems-OUS'!J157+'I&amp;A-US'!J157+'I&amp;A-OUS'!J157+'Services-US'!J157+'Services-OUS'!J157</f>
        <v>2459.5024943096341</v>
      </c>
      <c r="K157" s="137">
        <f>'Systems-US'!K157+'Systems-OUS'!K157+'I&amp;A-US'!K157+'I&amp;A-OUS'!K157+'Services-US'!K157+'Services-OUS'!K157</f>
        <v>2533.2875691389236</v>
      </c>
      <c r="L157" s="137">
        <f>'Systems-US'!L157+'Systems-OUS'!L157+'I&amp;A-US'!L157+'I&amp;A-OUS'!L157+'Services-US'!L157+'Services-OUS'!L157</f>
        <v>2609.2861962130914</v>
      </c>
      <c r="M157" s="137">
        <f>'Systems-US'!M157+'Systems-OUS'!M157+'I&amp;A-US'!M157+'I&amp;A-OUS'!M157+'Services-US'!M157+'Services-OUS'!M157</f>
        <v>2687.5647820994845</v>
      </c>
    </row>
    <row r="158" spans="1:13">
      <c r="A158" s="154"/>
      <c r="C158" s="137"/>
      <c r="D158" s="137"/>
      <c r="E158" s="137"/>
      <c r="F158" s="137"/>
      <c r="G158" s="137"/>
      <c r="H158" s="137"/>
      <c r="I158" s="137"/>
      <c r="J158" s="137"/>
      <c r="K158" s="137"/>
      <c r="L158" s="137"/>
      <c r="M158" s="137"/>
    </row>
    <row r="159" spans="1:13" s="1" customFormat="1">
      <c r="A159" s="154"/>
      <c r="B159" s="1" t="s">
        <v>35</v>
      </c>
      <c r="C159" s="137">
        <f>'Systems-US'!C159+'Systems-OUS'!C159+'I&amp;A-US'!C159+'I&amp;A-OUS'!C159+'Services-US'!C159+'Services-OUS'!C159</f>
        <v>11951.290695434403</v>
      </c>
      <c r="D159" s="137">
        <f>'Systems-US'!D159+'Systems-OUS'!D159+'I&amp;A-US'!D159+'I&amp;A-OUS'!D159+'Services-US'!D159+'Services-OUS'!D159</f>
        <v>15109.162830467381</v>
      </c>
      <c r="E159" s="137">
        <f>'Systems-US'!E159+'Systems-OUS'!E159+'I&amp;A-US'!E159+'I&amp;A-OUS'!E159+'Services-US'!E159+'Services-OUS'!E159</f>
        <v>19369.679878377945</v>
      </c>
      <c r="F159" s="137">
        <f>'Systems-US'!F159+'Systems-OUS'!F159+'I&amp;A-US'!F159+'I&amp;A-OUS'!F159+'Services-US'!F159+'Services-OUS'!F159</f>
        <v>24886.786280413424</v>
      </c>
      <c r="G159" s="137">
        <f>'Systems-US'!G159+'Systems-OUS'!G159+'I&amp;A-US'!G159+'I&amp;A-OUS'!G159+'Services-US'!G159+'Services-OUS'!G159</f>
        <v>31898.254420965248</v>
      </c>
      <c r="H159" s="137">
        <f>'Systems-US'!H159+'Systems-OUS'!H159+'I&amp;A-US'!H159+'I&amp;A-OUS'!H159+'Services-US'!H159+'Services-OUS'!H159</f>
        <v>41103.036418669792</v>
      </c>
      <c r="I159" s="137">
        <f>'Systems-US'!I159+'Systems-OUS'!I159+'I&amp;A-US'!I159+'I&amp;A-OUS'!I159+'Services-US'!I159+'Services-OUS'!I159</f>
        <v>53337.399589374123</v>
      </c>
      <c r="J159" s="137">
        <f>'Systems-US'!J159+'Systems-OUS'!J159+'I&amp;A-US'!J159+'I&amp;A-OUS'!J159+'Services-US'!J159+'Services-OUS'!J159</f>
        <v>69500.663202022421</v>
      </c>
      <c r="K159" s="137">
        <f>'Systems-US'!K159+'Systems-OUS'!K159+'I&amp;A-US'!K159+'I&amp;A-OUS'!K159+'Services-US'!K159+'Services-OUS'!K159</f>
        <v>90652.514283851706</v>
      </c>
      <c r="L159" s="137">
        <f>'Systems-US'!L159+'Systems-OUS'!L159+'I&amp;A-US'!L159+'I&amp;A-OUS'!L159+'Services-US'!L159+'Services-OUS'!L159</f>
        <v>118389.45718741458</v>
      </c>
      <c r="M159" s="137">
        <f>'Systems-US'!M159+'Systems-OUS'!M159+'I&amp;A-US'!M159+'I&amp;A-OUS'!M159+'Services-US'!M159+'Services-OUS'!M159</f>
        <v>154655.72059473046</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85" zoomScaleNormal="85" workbookViewId="0">
      <pane xSplit="1" ySplit="1" topLeftCell="B56" activePane="bottomRight" state="frozen"/>
      <selection pane="topRight" activeCell="B1" sqref="B1"/>
      <selection pane="bottomLeft" activeCell="A2" sqref="A2"/>
      <selection pane="bottomRight" activeCell="D42" sqref="D42"/>
    </sheetView>
  </sheetViews>
  <sheetFormatPr defaultColWidth="10.85546875" defaultRowHeight="15"/>
  <cols>
    <col min="1" max="1" width="10.85546875" style="2"/>
    <col min="2" max="2" width="64.28515625" style="2" customWidth="1"/>
    <col min="3" max="3" width="14" style="2" customWidth="1"/>
    <col min="4" max="4" width="14.42578125" style="2" customWidth="1"/>
    <col min="5" max="5" width="13.140625" style="2" customWidth="1"/>
    <col min="6" max="6" width="14.28515625" style="2" customWidth="1"/>
    <col min="7" max="7" width="15" style="2" bestFit="1" customWidth="1"/>
    <col min="8" max="8" width="15" style="3" bestFit="1" customWidth="1"/>
    <col min="9" max="13" width="15" style="2" bestFit="1" customWidth="1"/>
    <col min="14" max="16384" width="10.85546875" style="2"/>
  </cols>
  <sheetData>
    <row r="1" spans="1:13">
      <c r="A1" s="1" t="s">
        <v>184</v>
      </c>
      <c r="C1" s="1" t="s">
        <v>0</v>
      </c>
      <c r="D1" s="1" t="s">
        <v>1</v>
      </c>
      <c r="E1" s="1" t="s">
        <v>2</v>
      </c>
      <c r="F1" s="1" t="s">
        <v>3</v>
      </c>
      <c r="G1" s="1" t="s">
        <v>72</v>
      </c>
      <c r="H1" s="37" t="s">
        <v>73</v>
      </c>
      <c r="I1" s="1" t="s">
        <v>74</v>
      </c>
      <c r="J1" s="1" t="s">
        <v>75</v>
      </c>
      <c r="K1" s="37" t="s">
        <v>76</v>
      </c>
      <c r="L1" s="1" t="s">
        <v>77</v>
      </c>
      <c r="M1" s="37" t="s">
        <v>78</v>
      </c>
    </row>
    <row r="2" spans="1:13" ht="15" customHeight="1">
      <c r="A2" s="163" t="s">
        <v>4</v>
      </c>
      <c r="B2" s="1" t="s">
        <v>168</v>
      </c>
    </row>
    <row r="3" spans="1:13" ht="15" customHeight="1">
      <c r="A3" s="163"/>
      <c r="B3" s="43" t="s">
        <v>188</v>
      </c>
    </row>
    <row r="4" spans="1:13">
      <c r="A4" s="163"/>
      <c r="B4" s="15" t="s">
        <v>79</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c r="A5" s="163"/>
      <c r="B5" s="9" t="s">
        <v>136</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c r="A6" s="163"/>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c r="A7" s="163"/>
      <c r="B7" s="9" t="s">
        <v>139</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c r="A8" s="163"/>
      <c r="B8" s="43" t="s">
        <v>189</v>
      </c>
    </row>
    <row r="9" spans="1:13">
      <c r="A9" s="163"/>
      <c r="B9" s="40" t="s">
        <v>79</v>
      </c>
      <c r="C9" s="39"/>
      <c r="D9" s="39"/>
      <c r="E9" s="39"/>
      <c r="F9" s="39"/>
      <c r="G9" s="39"/>
      <c r="H9" s="39"/>
      <c r="I9" s="39"/>
      <c r="J9" s="39"/>
      <c r="K9" s="39"/>
      <c r="L9" s="39"/>
      <c r="M9" s="39"/>
    </row>
    <row r="10" spans="1:13">
      <c r="A10" s="163"/>
      <c r="B10" s="9" t="s">
        <v>136</v>
      </c>
      <c r="C10" s="17"/>
      <c r="D10" s="17"/>
      <c r="E10" s="17"/>
      <c r="F10" s="17"/>
      <c r="G10" s="17"/>
      <c r="H10" s="17"/>
      <c r="I10" s="17"/>
      <c r="J10" s="17"/>
      <c r="K10" s="17"/>
      <c r="L10" s="17"/>
      <c r="M10" s="17"/>
    </row>
    <row r="11" spans="1:13">
      <c r="A11" s="163"/>
      <c r="B11" s="9" t="s">
        <v>142</v>
      </c>
      <c r="C11" s="9"/>
      <c r="D11" s="9"/>
      <c r="E11" s="9"/>
      <c r="F11" s="9"/>
      <c r="G11" s="9"/>
      <c r="H11" s="9"/>
      <c r="I11" s="9"/>
      <c r="J11" s="9"/>
      <c r="K11" s="9"/>
      <c r="L11" s="9"/>
      <c r="M11" s="9"/>
    </row>
    <row r="12" spans="1:13">
      <c r="A12" s="163"/>
      <c r="B12" s="9" t="s">
        <v>143</v>
      </c>
      <c r="C12" s="17"/>
      <c r="D12" s="17"/>
      <c r="E12" s="17"/>
      <c r="F12" s="17"/>
      <c r="G12" s="17"/>
      <c r="H12" s="17"/>
      <c r="I12" s="17"/>
      <c r="J12" s="17"/>
      <c r="K12" s="17"/>
      <c r="L12" s="17"/>
      <c r="M12" s="17"/>
    </row>
    <row r="13" spans="1:13">
      <c r="A13" s="163"/>
      <c r="B13" s="43" t="s">
        <v>84</v>
      </c>
    </row>
    <row r="14" spans="1:13">
      <c r="A14" s="163"/>
      <c r="B14" s="9" t="s">
        <v>145</v>
      </c>
      <c r="C14" s="32"/>
      <c r="D14" s="32"/>
      <c r="E14" s="32"/>
      <c r="F14" s="32"/>
      <c r="G14" s="32"/>
      <c r="H14" s="32"/>
      <c r="I14" s="32"/>
      <c r="J14" s="32"/>
      <c r="K14" s="32"/>
      <c r="L14" s="32"/>
      <c r="M14" s="32"/>
    </row>
    <row r="15" spans="1:13">
      <c r="A15" s="163"/>
      <c r="B15" s="9" t="s">
        <v>146</v>
      </c>
      <c r="C15" s="36"/>
      <c r="D15" s="36"/>
      <c r="E15" s="36"/>
      <c r="F15" s="36"/>
      <c r="G15" s="36"/>
      <c r="H15" s="36"/>
      <c r="I15" s="36"/>
      <c r="J15" s="36"/>
      <c r="K15" s="36"/>
      <c r="L15" s="36"/>
      <c r="M15" s="36"/>
    </row>
    <row r="16" spans="1:13">
      <c r="A16" s="163"/>
      <c r="B16" s="9" t="s">
        <v>147</v>
      </c>
      <c r="C16" s="17"/>
      <c r="D16" s="17"/>
      <c r="E16" s="17"/>
      <c r="F16" s="17"/>
      <c r="G16" s="17"/>
      <c r="H16" s="17"/>
      <c r="I16" s="17"/>
      <c r="J16" s="17"/>
      <c r="K16" s="17"/>
      <c r="L16" s="17"/>
      <c r="M16" s="17"/>
    </row>
    <row r="17" spans="1:13">
      <c r="A17" s="163"/>
      <c r="B17" s="43" t="s">
        <v>85</v>
      </c>
    </row>
    <row r="18" spans="1:13">
      <c r="A18" s="163"/>
      <c r="B18" s="9" t="s">
        <v>145</v>
      </c>
      <c r="C18" s="32"/>
      <c r="D18" s="32"/>
      <c r="E18" s="32"/>
      <c r="F18" s="32"/>
      <c r="G18" s="32"/>
      <c r="H18" s="32"/>
      <c r="I18" s="32"/>
      <c r="J18" s="32"/>
      <c r="K18" s="32"/>
      <c r="L18" s="32"/>
      <c r="M18" s="32"/>
    </row>
    <row r="19" spans="1:13">
      <c r="A19" s="163"/>
      <c r="B19" s="9" t="s">
        <v>149</v>
      </c>
      <c r="C19" s="36"/>
      <c r="D19" s="36"/>
      <c r="E19" s="36"/>
      <c r="F19" s="36"/>
      <c r="G19" s="36"/>
      <c r="H19" s="36"/>
      <c r="I19" s="36"/>
      <c r="J19" s="36"/>
      <c r="K19" s="36"/>
      <c r="L19" s="36"/>
      <c r="M19" s="36"/>
    </row>
    <row r="20" spans="1:13">
      <c r="A20" s="163"/>
      <c r="B20" s="9" t="s">
        <v>150</v>
      </c>
      <c r="C20" s="17"/>
      <c r="D20" s="17"/>
      <c r="E20" s="17"/>
      <c r="F20" s="17"/>
      <c r="G20" s="17"/>
      <c r="H20" s="17"/>
      <c r="I20" s="17"/>
      <c r="J20" s="17"/>
      <c r="K20" s="17"/>
      <c r="L20" s="17"/>
      <c r="M20" s="17"/>
    </row>
    <row r="21" spans="1:13">
      <c r="A21" s="163"/>
      <c r="B21" s="43" t="s">
        <v>190</v>
      </c>
    </row>
    <row r="22" spans="1:13">
      <c r="A22" s="163"/>
      <c r="B22" s="9" t="s">
        <v>152</v>
      </c>
      <c r="C22" s="32"/>
      <c r="D22" s="32"/>
      <c r="E22" s="32"/>
      <c r="F22" s="32"/>
      <c r="G22" s="32"/>
      <c r="H22" s="32"/>
      <c r="I22" s="32"/>
      <c r="J22" s="32"/>
      <c r="K22" s="32"/>
      <c r="L22" s="32"/>
      <c r="M22" s="32"/>
    </row>
    <row r="23" spans="1:13">
      <c r="A23" s="163"/>
      <c r="B23" s="9" t="s">
        <v>153</v>
      </c>
      <c r="C23" s="9"/>
      <c r="D23" s="9"/>
      <c r="E23" s="9"/>
      <c r="F23" s="9"/>
      <c r="G23" s="9"/>
      <c r="H23" s="9"/>
      <c r="I23" s="9"/>
      <c r="J23" s="9"/>
      <c r="K23" s="9"/>
      <c r="L23" s="9"/>
      <c r="M23" s="9"/>
    </row>
    <row r="24" spans="1:13">
      <c r="A24" s="163"/>
      <c r="B24" s="9" t="s">
        <v>154</v>
      </c>
      <c r="C24" s="17"/>
      <c r="D24" s="17"/>
      <c r="E24" s="17"/>
      <c r="F24" s="17"/>
      <c r="G24" s="17"/>
      <c r="H24" s="17"/>
      <c r="I24" s="17"/>
      <c r="J24" s="17"/>
      <c r="K24" s="17"/>
      <c r="L24" s="17"/>
      <c r="M24" s="17"/>
    </row>
    <row r="25" spans="1:13">
      <c r="A25" s="163"/>
      <c r="B25" s="43" t="s">
        <v>191</v>
      </c>
    </row>
    <row r="26" spans="1:13">
      <c r="A26" s="163"/>
      <c r="B26" s="9" t="s">
        <v>152</v>
      </c>
      <c r="C26" s="32"/>
      <c r="D26" s="32"/>
      <c r="E26" s="32"/>
      <c r="F26" s="32"/>
      <c r="G26" s="32"/>
      <c r="H26" s="32"/>
      <c r="I26" s="32"/>
      <c r="J26" s="32"/>
      <c r="K26" s="32"/>
      <c r="L26" s="32"/>
      <c r="M26" s="32"/>
    </row>
    <row r="27" spans="1:13">
      <c r="A27" s="163"/>
      <c r="B27" s="9" t="s">
        <v>156</v>
      </c>
      <c r="C27" s="9"/>
      <c r="D27" s="9"/>
      <c r="E27" s="9"/>
      <c r="F27" s="9"/>
      <c r="G27" s="9"/>
      <c r="H27" s="9"/>
      <c r="I27" s="9"/>
      <c r="J27" s="9"/>
      <c r="K27" s="9"/>
      <c r="L27" s="9"/>
      <c r="M27" s="9"/>
    </row>
    <row r="28" spans="1:13">
      <c r="A28" s="163"/>
      <c r="B28" s="9" t="s">
        <v>157</v>
      </c>
      <c r="C28" s="17"/>
      <c r="D28" s="17"/>
      <c r="E28" s="17"/>
      <c r="F28" s="17"/>
      <c r="G28" s="17"/>
      <c r="H28" s="17"/>
      <c r="I28" s="17"/>
      <c r="J28" s="17"/>
      <c r="K28" s="17"/>
      <c r="L28" s="17"/>
      <c r="M28" s="17"/>
    </row>
    <row r="29" spans="1:13">
      <c r="A29" s="163"/>
      <c r="B29" s="43" t="s">
        <v>207</v>
      </c>
    </row>
    <row r="30" spans="1:13" s="9" customFormat="1">
      <c r="A30" s="163"/>
      <c r="B30" s="9" t="s">
        <v>208</v>
      </c>
      <c r="C30" s="45"/>
      <c r="D30" s="45"/>
      <c r="E30" s="45"/>
      <c r="F30" s="45"/>
      <c r="G30" s="45"/>
      <c r="H30" s="45"/>
      <c r="I30" s="45"/>
      <c r="J30" s="45"/>
      <c r="K30" s="45"/>
      <c r="L30" s="45"/>
      <c r="M30" s="45"/>
    </row>
    <row r="31" spans="1:13">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3"/>
      <c r="B36" s="2" t="s">
        <v>7</v>
      </c>
      <c r="C36" s="5">
        <f>Assumptions!C30</f>
        <v>8.2500000000000004E-2</v>
      </c>
      <c r="D36" s="5"/>
      <c r="E36" s="5"/>
      <c r="F36" s="5"/>
      <c r="G36" s="5"/>
      <c r="H36" s="5"/>
      <c r="I36" s="5"/>
      <c r="J36" s="5"/>
      <c r="K36" s="5"/>
      <c r="L36" s="5"/>
      <c r="M36" s="5"/>
    </row>
    <row r="38" spans="1:13" ht="15" customHeight="1">
      <c r="A38" s="158" t="s">
        <v>8</v>
      </c>
      <c r="B38" s="1" t="s">
        <v>9</v>
      </c>
    </row>
    <row r="39" spans="1:13">
      <c r="A39" s="158"/>
      <c r="B39" s="43" t="s">
        <v>188</v>
      </c>
      <c r="C39" s="16"/>
      <c r="D39" s="16"/>
      <c r="E39" s="16"/>
      <c r="F39" s="16"/>
      <c r="G39" s="16"/>
      <c r="H39" s="16"/>
      <c r="I39" s="16"/>
      <c r="J39" s="16"/>
      <c r="K39" s="16"/>
      <c r="L39" s="16"/>
      <c r="M39" s="16"/>
    </row>
    <row r="40" spans="1:13">
      <c r="A40" s="158"/>
      <c r="B40" s="15" t="s">
        <v>79</v>
      </c>
      <c r="C40" s="16">
        <v>0</v>
      </c>
      <c r="D40" s="16">
        <v>0</v>
      </c>
      <c r="E40" s="16">
        <v>0</v>
      </c>
      <c r="F40" s="16">
        <v>0</v>
      </c>
      <c r="G40" s="16">
        <v>0</v>
      </c>
      <c r="H40" s="16">
        <v>0</v>
      </c>
      <c r="I40" s="16">
        <v>0</v>
      </c>
      <c r="J40" s="16">
        <v>0</v>
      </c>
      <c r="K40" s="16">
        <v>0</v>
      </c>
      <c r="L40" s="16">
        <v>0</v>
      </c>
      <c r="M40" s="16">
        <v>0</v>
      </c>
    </row>
    <row r="41" spans="1:13">
      <c r="A41" s="158"/>
      <c r="B41" s="9" t="s">
        <v>136</v>
      </c>
      <c r="C41" s="16">
        <v>0</v>
      </c>
      <c r="D41" s="16">
        <v>0</v>
      </c>
      <c r="E41" s="16">
        <v>0</v>
      </c>
      <c r="F41" s="16">
        <v>0</v>
      </c>
      <c r="G41" s="16">
        <v>0</v>
      </c>
      <c r="H41" s="16">
        <v>0</v>
      </c>
      <c r="I41" s="16">
        <v>0</v>
      </c>
      <c r="J41" s="16">
        <v>0</v>
      </c>
      <c r="K41" s="16">
        <v>0</v>
      </c>
      <c r="L41" s="16">
        <v>0</v>
      </c>
      <c r="M41" s="16">
        <v>0</v>
      </c>
    </row>
    <row r="42" spans="1:13">
      <c r="A42" s="158"/>
      <c r="B42" s="9" t="s">
        <v>138</v>
      </c>
      <c r="C42" s="16">
        <v>0</v>
      </c>
      <c r="D42" s="16">
        <v>0</v>
      </c>
      <c r="E42" s="16">
        <v>0</v>
      </c>
      <c r="F42" s="16">
        <v>0</v>
      </c>
      <c r="G42" s="16">
        <v>0</v>
      </c>
      <c r="H42" s="16">
        <v>0</v>
      </c>
      <c r="I42" s="16">
        <v>0</v>
      </c>
      <c r="J42" s="16">
        <v>0</v>
      </c>
      <c r="K42" s="16">
        <v>0</v>
      </c>
      <c r="L42" s="16">
        <v>0</v>
      </c>
      <c r="M42" s="16">
        <v>0</v>
      </c>
    </row>
    <row r="43" spans="1:13" s="127" customFormat="1">
      <c r="A43" s="158"/>
      <c r="B43" s="17" t="s">
        <v>139</v>
      </c>
      <c r="C43" s="16">
        <v>0</v>
      </c>
      <c r="D43" s="16">
        <v>0</v>
      </c>
      <c r="E43" s="16">
        <v>0</v>
      </c>
      <c r="F43" s="16">
        <v>0</v>
      </c>
      <c r="G43" s="16">
        <v>0</v>
      </c>
      <c r="H43" s="16">
        <v>0</v>
      </c>
      <c r="I43" s="16">
        <v>0</v>
      </c>
      <c r="J43" s="16">
        <v>0</v>
      </c>
      <c r="K43" s="16">
        <v>0</v>
      </c>
      <c r="L43" s="16">
        <v>0</v>
      </c>
      <c r="M43" s="16">
        <v>0</v>
      </c>
    </row>
    <row r="44" spans="1:13">
      <c r="A44" s="158"/>
      <c r="B44" s="43" t="s">
        <v>189</v>
      </c>
      <c r="C44" s="16"/>
      <c r="D44" s="16"/>
      <c r="E44" s="16"/>
      <c r="F44" s="16"/>
      <c r="G44" s="16"/>
      <c r="H44" s="16"/>
      <c r="I44" s="16"/>
      <c r="J44" s="16"/>
      <c r="K44" s="16"/>
      <c r="L44" s="16"/>
      <c r="M44" s="16"/>
    </row>
    <row r="45" spans="1:13">
      <c r="A45" s="158"/>
      <c r="B45" s="40" t="s">
        <v>79</v>
      </c>
      <c r="C45" s="16"/>
      <c r="D45" s="16"/>
      <c r="E45" s="16"/>
      <c r="F45" s="16"/>
      <c r="G45" s="16"/>
      <c r="H45" s="16"/>
      <c r="I45" s="16"/>
      <c r="J45" s="16"/>
      <c r="K45" s="16"/>
      <c r="L45" s="16"/>
      <c r="M45" s="16"/>
    </row>
    <row r="46" spans="1:13">
      <c r="A46" s="158"/>
      <c r="B46" s="9" t="s">
        <v>136</v>
      </c>
      <c r="C46" s="16"/>
      <c r="D46" s="16"/>
      <c r="E46" s="16"/>
      <c r="F46" s="16"/>
      <c r="G46" s="16"/>
      <c r="H46" s="16"/>
      <c r="I46" s="16"/>
      <c r="J46" s="16"/>
      <c r="K46" s="16"/>
      <c r="L46" s="16"/>
      <c r="M46" s="16"/>
    </row>
    <row r="47" spans="1:13">
      <c r="A47" s="158"/>
      <c r="B47" s="9" t="s">
        <v>142</v>
      </c>
      <c r="C47" s="16"/>
      <c r="D47" s="16"/>
      <c r="E47" s="16"/>
      <c r="F47" s="16"/>
      <c r="G47" s="16"/>
      <c r="H47" s="16"/>
      <c r="I47" s="16"/>
      <c r="J47" s="16"/>
      <c r="K47" s="16"/>
      <c r="L47" s="16"/>
      <c r="M47" s="16"/>
    </row>
    <row r="48" spans="1:13">
      <c r="A48" s="158"/>
      <c r="B48" s="9" t="s">
        <v>143</v>
      </c>
      <c r="C48" s="16"/>
      <c r="D48" s="16"/>
      <c r="E48" s="16"/>
      <c r="F48" s="16"/>
      <c r="G48" s="16"/>
      <c r="H48" s="16"/>
      <c r="I48" s="16"/>
      <c r="J48" s="16"/>
      <c r="K48" s="16"/>
      <c r="L48" s="16"/>
      <c r="M48" s="16"/>
    </row>
    <row r="49" spans="1:13">
      <c r="A49" s="158"/>
      <c r="B49" s="43" t="s">
        <v>84</v>
      </c>
      <c r="C49" s="16"/>
      <c r="D49" s="16"/>
      <c r="E49" s="16"/>
      <c r="F49" s="16"/>
      <c r="G49" s="16"/>
      <c r="H49" s="16"/>
      <c r="I49" s="16"/>
      <c r="J49" s="16"/>
      <c r="K49" s="16"/>
      <c r="L49" s="16"/>
      <c r="M49" s="16"/>
    </row>
    <row r="50" spans="1:13">
      <c r="A50" s="158"/>
      <c r="B50" s="9" t="s">
        <v>145</v>
      </c>
      <c r="C50" s="16"/>
      <c r="D50" s="16"/>
      <c r="E50" s="16"/>
      <c r="F50" s="16"/>
      <c r="G50" s="16"/>
      <c r="H50" s="16"/>
      <c r="I50" s="16"/>
      <c r="J50" s="16"/>
      <c r="K50" s="16"/>
      <c r="L50" s="16"/>
      <c r="M50" s="16"/>
    </row>
    <row r="51" spans="1:13">
      <c r="A51" s="158"/>
      <c r="B51" s="9" t="s">
        <v>146</v>
      </c>
      <c r="C51" s="16"/>
      <c r="D51" s="16"/>
      <c r="E51" s="16"/>
      <c r="F51" s="16"/>
      <c r="G51" s="16"/>
      <c r="H51" s="16"/>
      <c r="I51" s="16"/>
      <c r="J51" s="16"/>
      <c r="K51" s="16"/>
      <c r="L51" s="16"/>
      <c r="M51" s="16"/>
    </row>
    <row r="52" spans="1:13">
      <c r="A52" s="158"/>
      <c r="B52" s="9" t="s">
        <v>147</v>
      </c>
      <c r="C52" s="16"/>
      <c r="D52" s="16"/>
      <c r="E52" s="16"/>
      <c r="F52" s="16"/>
      <c r="G52" s="16"/>
      <c r="H52" s="16"/>
      <c r="I52" s="16"/>
      <c r="J52" s="16"/>
      <c r="K52" s="16"/>
      <c r="L52" s="16"/>
      <c r="M52" s="16"/>
    </row>
    <row r="53" spans="1:13">
      <c r="A53" s="158"/>
      <c r="B53" s="43" t="s">
        <v>85</v>
      </c>
      <c r="C53" s="16"/>
      <c r="D53" s="16"/>
      <c r="E53" s="16"/>
      <c r="F53" s="16"/>
      <c r="G53" s="16"/>
      <c r="H53" s="16"/>
      <c r="I53" s="16"/>
      <c r="J53" s="16"/>
      <c r="K53" s="16"/>
      <c r="L53" s="16"/>
      <c r="M53" s="16"/>
    </row>
    <row r="54" spans="1:13">
      <c r="A54" s="158"/>
      <c r="B54" s="9" t="s">
        <v>145</v>
      </c>
      <c r="C54" s="16"/>
      <c r="D54" s="16"/>
      <c r="E54" s="16"/>
      <c r="F54" s="16"/>
      <c r="G54" s="16"/>
      <c r="H54" s="16"/>
      <c r="I54" s="16"/>
      <c r="J54" s="16"/>
      <c r="K54" s="16"/>
      <c r="L54" s="16"/>
      <c r="M54" s="16"/>
    </row>
    <row r="55" spans="1:13">
      <c r="A55" s="158"/>
      <c r="B55" s="9" t="s">
        <v>149</v>
      </c>
      <c r="C55" s="16"/>
      <c r="D55" s="16"/>
      <c r="E55" s="16"/>
      <c r="F55" s="16"/>
      <c r="G55" s="16"/>
      <c r="H55" s="16"/>
      <c r="I55" s="16"/>
      <c r="J55" s="16"/>
      <c r="K55" s="16"/>
      <c r="L55" s="16"/>
      <c r="M55" s="16"/>
    </row>
    <row r="56" spans="1:13">
      <c r="A56" s="158"/>
      <c r="B56" s="9" t="s">
        <v>150</v>
      </c>
      <c r="C56" s="16"/>
      <c r="D56" s="16"/>
      <c r="E56" s="16"/>
      <c r="F56" s="16"/>
      <c r="G56" s="16"/>
      <c r="H56" s="16"/>
      <c r="I56" s="16"/>
      <c r="J56" s="16"/>
      <c r="K56" s="16"/>
      <c r="L56" s="16"/>
      <c r="M56" s="16"/>
    </row>
    <row r="57" spans="1:13">
      <c r="A57" s="158"/>
      <c r="B57" s="43" t="s">
        <v>190</v>
      </c>
      <c r="C57" s="16"/>
      <c r="D57" s="16"/>
      <c r="E57" s="16"/>
      <c r="F57" s="16"/>
      <c r="G57" s="16"/>
      <c r="H57" s="16"/>
      <c r="I57" s="16"/>
      <c r="J57" s="16"/>
      <c r="K57" s="16"/>
      <c r="L57" s="16"/>
      <c r="M57" s="16"/>
    </row>
    <row r="58" spans="1:13">
      <c r="A58" s="158"/>
      <c r="B58" s="9" t="s">
        <v>152</v>
      </c>
      <c r="C58" s="16"/>
      <c r="D58" s="16"/>
      <c r="E58" s="16"/>
      <c r="F58" s="16"/>
      <c r="G58" s="16"/>
      <c r="H58" s="16"/>
      <c r="I58" s="16"/>
      <c r="J58" s="16"/>
      <c r="K58" s="16"/>
      <c r="L58" s="16"/>
      <c r="M58" s="16"/>
    </row>
    <row r="59" spans="1:13">
      <c r="A59" s="158"/>
      <c r="B59" s="9" t="s">
        <v>153</v>
      </c>
      <c r="C59" s="16"/>
      <c r="D59" s="16"/>
      <c r="E59" s="16"/>
      <c r="F59" s="16"/>
      <c r="G59" s="16"/>
      <c r="H59" s="16"/>
      <c r="I59" s="16"/>
      <c r="J59" s="16"/>
      <c r="K59" s="16"/>
      <c r="L59" s="16"/>
      <c r="M59" s="16"/>
    </row>
    <row r="60" spans="1:13">
      <c r="A60" s="158"/>
      <c r="B60" s="9" t="s">
        <v>154</v>
      </c>
      <c r="C60" s="16"/>
      <c r="D60" s="16"/>
      <c r="E60" s="16"/>
      <c r="F60" s="16"/>
      <c r="G60" s="16"/>
      <c r="H60" s="16"/>
      <c r="I60" s="16"/>
      <c r="J60" s="16"/>
      <c r="K60" s="16"/>
      <c r="L60" s="16"/>
      <c r="M60" s="16"/>
    </row>
    <row r="61" spans="1:13">
      <c r="A61" s="158"/>
      <c r="B61" s="43" t="s">
        <v>191</v>
      </c>
      <c r="C61" s="16"/>
      <c r="D61" s="16"/>
      <c r="E61" s="16"/>
      <c r="F61" s="16"/>
      <c r="G61" s="16"/>
      <c r="H61" s="16"/>
      <c r="I61" s="16"/>
      <c r="J61" s="16"/>
      <c r="K61" s="16"/>
      <c r="L61" s="16"/>
      <c r="M61" s="16"/>
    </row>
    <row r="62" spans="1:13">
      <c r="A62" s="158"/>
      <c r="B62" s="9" t="s">
        <v>152</v>
      </c>
      <c r="C62" s="16"/>
      <c r="D62" s="16"/>
      <c r="E62" s="16"/>
      <c r="F62" s="16"/>
      <c r="G62" s="16"/>
      <c r="H62" s="16"/>
      <c r="I62" s="16"/>
      <c r="J62" s="16"/>
      <c r="K62" s="16"/>
      <c r="L62" s="16"/>
      <c r="M62" s="16"/>
    </row>
    <row r="63" spans="1:13">
      <c r="A63" s="158"/>
      <c r="B63" s="9" t="s">
        <v>156</v>
      </c>
      <c r="C63" s="16"/>
      <c r="D63" s="16"/>
      <c r="E63" s="16"/>
      <c r="F63" s="16"/>
      <c r="G63" s="16"/>
      <c r="H63" s="16"/>
      <c r="I63" s="16"/>
      <c r="J63" s="16"/>
      <c r="K63" s="16"/>
      <c r="L63" s="16"/>
      <c r="M63" s="16"/>
    </row>
    <row r="64" spans="1:13">
      <c r="A64" s="158"/>
      <c r="B64" s="9" t="s">
        <v>157</v>
      </c>
      <c r="C64" s="16"/>
      <c r="D64" s="16"/>
      <c r="E64" s="16"/>
      <c r="F64" s="16"/>
      <c r="G64" s="16"/>
      <c r="H64" s="16"/>
      <c r="I64" s="16"/>
      <c r="J64" s="16"/>
      <c r="K64" s="16"/>
      <c r="L64" s="16"/>
      <c r="M64" s="16"/>
    </row>
    <row r="65" spans="1:13">
      <c r="A65" s="158"/>
      <c r="B65" s="43" t="s">
        <v>83</v>
      </c>
      <c r="C65" s="16"/>
      <c r="D65" s="16"/>
      <c r="E65" s="16"/>
      <c r="F65" s="16"/>
      <c r="G65" s="16"/>
      <c r="H65" s="16"/>
      <c r="I65" s="16"/>
      <c r="J65" s="16"/>
      <c r="K65" s="16"/>
      <c r="L65" s="16"/>
      <c r="M65" s="16"/>
    </row>
    <row r="66" spans="1:13">
      <c r="A66" s="158"/>
      <c r="B66" s="9" t="s">
        <v>208</v>
      </c>
      <c r="C66" s="16"/>
      <c r="D66" s="16"/>
      <c r="E66" s="16"/>
      <c r="F66" s="16"/>
      <c r="G66" s="16"/>
      <c r="H66" s="16"/>
      <c r="I66" s="16"/>
      <c r="J66" s="16"/>
      <c r="K66" s="16"/>
      <c r="L66" s="16"/>
      <c r="M66" s="16"/>
    </row>
    <row r="67" spans="1:13">
      <c r="A67" s="158"/>
      <c r="B67" s="9" t="s">
        <v>179</v>
      </c>
      <c r="C67" s="16">
        <v>0</v>
      </c>
      <c r="D67" s="16">
        <v>0</v>
      </c>
      <c r="E67" s="16">
        <v>0</v>
      </c>
      <c r="F67" s="16">
        <v>0</v>
      </c>
      <c r="G67" s="16">
        <v>0</v>
      </c>
      <c r="H67" s="16">
        <v>0</v>
      </c>
      <c r="I67" s="16">
        <v>0</v>
      </c>
      <c r="J67" s="16">
        <v>0</v>
      </c>
      <c r="K67" s="16">
        <v>0</v>
      </c>
      <c r="L67" s="16">
        <v>0</v>
      </c>
      <c r="M67" s="16">
        <v>0</v>
      </c>
    </row>
    <row r="68" spans="1:13">
      <c r="A68" s="158"/>
      <c r="B68" s="9" t="s">
        <v>180</v>
      </c>
      <c r="C68" s="16">
        <v>0</v>
      </c>
      <c r="D68" s="16">
        <v>0</v>
      </c>
      <c r="E68" s="16">
        <v>0</v>
      </c>
      <c r="F68" s="16">
        <v>0</v>
      </c>
      <c r="G68" s="16">
        <v>0</v>
      </c>
      <c r="H68" s="16">
        <v>0</v>
      </c>
      <c r="I68" s="16">
        <v>0</v>
      </c>
      <c r="J68" s="16">
        <v>0</v>
      </c>
      <c r="K68" s="16">
        <v>0</v>
      </c>
      <c r="L68" s="16">
        <v>0</v>
      </c>
      <c r="M68" s="16">
        <v>0</v>
      </c>
    </row>
    <row r="69" spans="1:13">
      <c r="A69" s="158"/>
      <c r="B69" s="9" t="s">
        <v>133</v>
      </c>
      <c r="C69" s="16">
        <v>0</v>
      </c>
      <c r="D69" s="16">
        <v>0</v>
      </c>
      <c r="E69" s="16">
        <v>0</v>
      </c>
      <c r="F69" s="16">
        <v>0</v>
      </c>
      <c r="G69" s="16"/>
      <c r="H69" s="16"/>
      <c r="I69" s="16"/>
      <c r="J69" s="16"/>
      <c r="K69" s="16"/>
      <c r="L69" s="16"/>
      <c r="M69" s="16"/>
    </row>
    <row r="70" spans="1:13">
      <c r="A70" s="158"/>
      <c r="B70" s="9" t="s">
        <v>5</v>
      </c>
      <c r="C70" s="16">
        <v>0</v>
      </c>
      <c r="D70" s="16">
        <v>0</v>
      </c>
      <c r="E70" s="16">
        <v>0</v>
      </c>
      <c r="F70" s="16">
        <v>0</v>
      </c>
      <c r="G70" s="16">
        <v>0</v>
      </c>
      <c r="H70" s="16">
        <v>0</v>
      </c>
      <c r="I70" s="16">
        <v>0</v>
      </c>
      <c r="J70" s="16">
        <v>0</v>
      </c>
      <c r="K70" s="16">
        <v>0</v>
      </c>
      <c r="L70" s="16">
        <v>0</v>
      </c>
      <c r="M70" s="16">
        <v>0</v>
      </c>
    </row>
    <row r="71" spans="1:13">
      <c r="A71" s="158"/>
      <c r="B71" s="9" t="s">
        <v>6</v>
      </c>
      <c r="C71" s="16">
        <v>0</v>
      </c>
      <c r="D71" s="16">
        <v>0</v>
      </c>
      <c r="E71" s="16">
        <v>0</v>
      </c>
      <c r="F71" s="16">
        <v>0</v>
      </c>
      <c r="G71" s="16">
        <v>0</v>
      </c>
      <c r="H71" s="16">
        <v>0</v>
      </c>
      <c r="I71" s="16">
        <v>0</v>
      </c>
      <c r="J71" s="16">
        <v>0</v>
      </c>
      <c r="K71" s="16">
        <v>0</v>
      </c>
      <c r="L71" s="16">
        <v>0</v>
      </c>
      <c r="M71" s="16">
        <v>0</v>
      </c>
    </row>
    <row r="72" spans="1:13">
      <c r="A72" s="158"/>
      <c r="B72" s="2" t="s">
        <v>7</v>
      </c>
      <c r="C72" s="16">
        <v>0</v>
      </c>
      <c r="D72" s="16"/>
      <c r="E72" s="16"/>
      <c r="F72" s="16"/>
      <c r="G72" s="16"/>
      <c r="H72" s="16"/>
      <c r="I72" s="16"/>
      <c r="J72" s="16"/>
      <c r="K72" s="16"/>
      <c r="L72" s="16"/>
      <c r="M72" s="16"/>
    </row>
    <row r="73" spans="1:13">
      <c r="A73" s="6"/>
    </row>
    <row r="75" spans="1:13" ht="15" customHeight="1">
      <c r="A75" s="159" t="s">
        <v>10</v>
      </c>
      <c r="B75" s="1" t="s">
        <v>11</v>
      </c>
    </row>
    <row r="76" spans="1:13" s="15" customFormat="1">
      <c r="A76" s="159"/>
      <c r="B76" s="43" t="s">
        <v>188</v>
      </c>
    </row>
    <row r="77" spans="1:13" s="15" customFormat="1">
      <c r="A77" s="159"/>
      <c r="B77" s="15" t="s">
        <v>79</v>
      </c>
      <c r="C77" s="89">
        <f t="shared" ref="C77:M77" si="0">C40+C4</f>
        <v>0.9</v>
      </c>
      <c r="D77" s="89">
        <f t="shared" si="0"/>
        <v>0.9</v>
      </c>
      <c r="E77" s="89">
        <f t="shared" si="0"/>
        <v>0.9</v>
      </c>
      <c r="F77" s="89">
        <f t="shared" si="0"/>
        <v>0.95</v>
      </c>
      <c r="G77" s="89">
        <f t="shared" si="0"/>
        <v>0.95</v>
      </c>
      <c r="H77" s="89">
        <f t="shared" si="0"/>
        <v>0.95</v>
      </c>
      <c r="I77" s="89">
        <f t="shared" si="0"/>
        <v>0.95</v>
      </c>
      <c r="J77" s="89">
        <f t="shared" si="0"/>
        <v>0.95</v>
      </c>
      <c r="K77" s="89">
        <f t="shared" si="0"/>
        <v>0.95</v>
      </c>
      <c r="L77" s="89">
        <f t="shared" si="0"/>
        <v>0.95</v>
      </c>
      <c r="M77" s="89">
        <f t="shared" si="0"/>
        <v>0.95</v>
      </c>
    </row>
    <row r="78" spans="1:13" s="15" customFormat="1">
      <c r="A78" s="159"/>
      <c r="B78" s="9" t="s">
        <v>136</v>
      </c>
      <c r="C78" s="89">
        <f t="shared" ref="C78:M78" si="1">C41+C5</f>
        <v>0.2118549684444995</v>
      </c>
      <c r="D78" s="89">
        <f t="shared" si="1"/>
        <v>0.2118549684444995</v>
      </c>
      <c r="E78" s="89">
        <f t="shared" si="1"/>
        <v>0.2118549684444995</v>
      </c>
      <c r="F78" s="89">
        <f t="shared" si="1"/>
        <v>0.2118549684444995</v>
      </c>
      <c r="G78" s="89">
        <f t="shared" si="1"/>
        <v>0.2118549684444995</v>
      </c>
      <c r="H78" s="89">
        <f t="shared" si="1"/>
        <v>0.2118549684444995</v>
      </c>
      <c r="I78" s="89">
        <f t="shared" si="1"/>
        <v>0.2118549684444995</v>
      </c>
      <c r="J78" s="89">
        <f t="shared" si="1"/>
        <v>0.2118549684444995</v>
      </c>
      <c r="K78" s="89">
        <f t="shared" si="1"/>
        <v>0.2118549684444995</v>
      </c>
      <c r="L78" s="89">
        <f t="shared" si="1"/>
        <v>0.2118549684444995</v>
      </c>
      <c r="M78" s="89">
        <f t="shared" si="1"/>
        <v>0.2118549684444995</v>
      </c>
    </row>
    <row r="79" spans="1:13" s="15" customFormat="1">
      <c r="A79" s="159"/>
      <c r="B79" s="9" t="s">
        <v>138</v>
      </c>
      <c r="C79" s="15">
        <f t="shared" ref="C79:M79" si="2">C42+C6</f>
        <v>0.50488968395945133</v>
      </c>
      <c r="D79" s="15">
        <f t="shared" si="2"/>
        <v>0.55537865235539652</v>
      </c>
      <c r="E79" s="15">
        <f t="shared" si="2"/>
        <v>0.61091651759093624</v>
      </c>
      <c r="F79" s="15">
        <f t="shared" si="2"/>
        <v>0.67200816935002994</v>
      </c>
      <c r="G79" s="15">
        <f t="shared" si="2"/>
        <v>0.73920898628503295</v>
      </c>
      <c r="H79" s="15">
        <f t="shared" si="2"/>
        <v>0.81312988491353633</v>
      </c>
      <c r="I79" s="15">
        <f t="shared" si="2"/>
        <v>0.89444287340489004</v>
      </c>
      <c r="J79" s="15">
        <f t="shared" si="2"/>
        <v>0.98388716074537907</v>
      </c>
      <c r="K79" s="15">
        <f t="shared" si="2"/>
        <v>1.082275876819917</v>
      </c>
      <c r="L79" s="15">
        <f t="shared" si="2"/>
        <v>1.1905034645019088</v>
      </c>
      <c r="M79" s="15">
        <f t="shared" si="2"/>
        <v>1.3095538109520999</v>
      </c>
    </row>
    <row r="80" spans="1:13" s="9" customFormat="1">
      <c r="A80" s="159"/>
      <c r="B80" s="9" t="s">
        <v>139</v>
      </c>
      <c r="C80" s="89">
        <f t="shared" ref="C80:M80" si="3">C43+C7</f>
        <v>0.30540895721646255</v>
      </c>
      <c r="D80" s="89">
        <f t="shared" si="3"/>
        <v>0.30540895721646255</v>
      </c>
      <c r="E80" s="89">
        <f t="shared" si="3"/>
        <v>0.30540895721646255</v>
      </c>
      <c r="F80" s="89">
        <f t="shared" si="3"/>
        <v>0.30540895721646255</v>
      </c>
      <c r="G80" s="89">
        <f t="shared" si="3"/>
        <v>0.30540895721646255</v>
      </c>
      <c r="H80" s="89">
        <f t="shared" si="3"/>
        <v>0.30540895721646255</v>
      </c>
      <c r="I80" s="89">
        <f t="shared" si="3"/>
        <v>0.30540895721646255</v>
      </c>
      <c r="J80" s="89">
        <f t="shared" si="3"/>
        <v>0.30540895721646255</v>
      </c>
      <c r="K80" s="89">
        <f t="shared" si="3"/>
        <v>0.30540895721646255</v>
      </c>
      <c r="L80" s="89">
        <f t="shared" si="3"/>
        <v>0.30540895721646255</v>
      </c>
      <c r="M80" s="89">
        <f t="shared" si="3"/>
        <v>0.30540895721646255</v>
      </c>
    </row>
    <row r="81" spans="1:13" s="9" customFormat="1">
      <c r="A81" s="159"/>
      <c r="B81" s="43" t="s">
        <v>189</v>
      </c>
      <c r="C81" s="88"/>
      <c r="D81" s="88"/>
      <c r="E81" s="88"/>
      <c r="F81" s="88"/>
      <c r="G81" s="88"/>
      <c r="H81" s="88"/>
      <c r="I81" s="88"/>
      <c r="J81" s="88"/>
      <c r="K81" s="88"/>
      <c r="L81" s="88"/>
      <c r="M81" s="88"/>
    </row>
    <row r="82" spans="1:13" s="9" customFormat="1">
      <c r="A82" s="159"/>
      <c r="B82" s="40" t="s">
        <v>79</v>
      </c>
      <c r="C82" s="89"/>
      <c r="D82" s="89"/>
      <c r="E82" s="89"/>
      <c r="F82" s="89"/>
      <c r="G82" s="89"/>
      <c r="H82" s="89"/>
      <c r="I82" s="89"/>
      <c r="J82" s="89"/>
      <c r="K82" s="89"/>
      <c r="L82" s="89"/>
      <c r="M82" s="89"/>
    </row>
    <row r="83" spans="1:13" s="9" customFormat="1">
      <c r="A83" s="159"/>
      <c r="B83" s="9" t="s">
        <v>136</v>
      </c>
      <c r="C83" s="89"/>
      <c r="D83" s="89"/>
      <c r="E83" s="89"/>
      <c r="F83" s="89"/>
      <c r="G83" s="89"/>
      <c r="H83" s="89"/>
      <c r="I83" s="89"/>
      <c r="J83" s="89"/>
      <c r="K83" s="89"/>
      <c r="L83" s="89"/>
      <c r="M83" s="89"/>
    </row>
    <row r="84" spans="1:13">
      <c r="A84" s="159"/>
      <c r="B84" s="9" t="s">
        <v>142</v>
      </c>
      <c r="C84" s="89"/>
      <c r="D84" s="89"/>
      <c r="E84" s="89"/>
      <c r="F84" s="89"/>
      <c r="G84" s="89"/>
      <c r="H84" s="89"/>
      <c r="I84" s="89"/>
      <c r="J84" s="89"/>
      <c r="K84" s="89"/>
      <c r="L84" s="89"/>
      <c r="M84" s="89"/>
    </row>
    <row r="85" spans="1:13">
      <c r="A85" s="159"/>
      <c r="B85" s="9" t="s">
        <v>143</v>
      </c>
      <c r="C85" s="89"/>
      <c r="D85" s="89"/>
      <c r="E85" s="89"/>
      <c r="F85" s="89"/>
      <c r="G85" s="89"/>
      <c r="H85" s="89"/>
      <c r="I85" s="89"/>
      <c r="J85" s="89"/>
      <c r="K85" s="89"/>
      <c r="L85" s="89"/>
      <c r="M85" s="89"/>
    </row>
    <row r="86" spans="1:13">
      <c r="A86" s="159"/>
      <c r="B86" s="43" t="s">
        <v>84</v>
      </c>
      <c r="C86" s="88"/>
      <c r="D86" s="88"/>
      <c r="E86" s="88"/>
      <c r="F86" s="88"/>
      <c r="G86" s="88"/>
      <c r="H86" s="88"/>
      <c r="I86" s="88"/>
      <c r="J86" s="88"/>
      <c r="K86" s="88"/>
      <c r="L86" s="88"/>
      <c r="M86" s="88"/>
    </row>
    <row r="87" spans="1:13">
      <c r="A87" s="159"/>
      <c r="B87" s="9" t="s">
        <v>145</v>
      </c>
      <c r="C87" s="89"/>
      <c r="D87" s="89"/>
      <c r="E87" s="89"/>
      <c r="F87" s="89"/>
      <c r="G87" s="89"/>
      <c r="H87" s="89"/>
      <c r="I87" s="89"/>
      <c r="J87" s="89"/>
      <c r="K87" s="89"/>
      <c r="L87" s="89"/>
      <c r="M87" s="89"/>
    </row>
    <row r="88" spans="1:13" s="9" customFormat="1">
      <c r="A88" s="159"/>
      <c r="B88" s="9" t="s">
        <v>146</v>
      </c>
      <c r="C88" s="38"/>
      <c r="D88" s="38"/>
      <c r="E88" s="38"/>
      <c r="F88" s="38"/>
      <c r="G88" s="38"/>
      <c r="H88" s="38"/>
      <c r="I88" s="38"/>
      <c r="J88" s="38"/>
      <c r="K88" s="38"/>
      <c r="L88" s="38"/>
      <c r="M88" s="38"/>
    </row>
    <row r="89" spans="1:13" s="9" customFormat="1">
      <c r="A89" s="159"/>
      <c r="B89" s="9" t="s">
        <v>147</v>
      </c>
      <c r="C89" s="89"/>
      <c r="D89" s="89"/>
      <c r="E89" s="89"/>
      <c r="F89" s="89"/>
      <c r="G89" s="89"/>
      <c r="H89" s="89"/>
      <c r="I89" s="89"/>
      <c r="J89" s="89"/>
      <c r="K89" s="89"/>
      <c r="L89" s="89"/>
      <c r="M89" s="89"/>
    </row>
    <row r="90" spans="1:13" s="9" customFormat="1">
      <c r="A90" s="159"/>
      <c r="B90" s="43" t="s">
        <v>85</v>
      </c>
      <c r="C90" s="88"/>
      <c r="D90" s="88"/>
      <c r="E90" s="88"/>
      <c r="F90" s="88"/>
      <c r="G90" s="88"/>
      <c r="H90" s="88"/>
      <c r="I90" s="88"/>
      <c r="J90" s="88"/>
      <c r="K90" s="88"/>
      <c r="L90" s="88"/>
      <c r="M90" s="88"/>
    </row>
    <row r="91" spans="1:13" s="15" customFormat="1">
      <c r="A91" s="159"/>
      <c r="B91" s="9" t="s">
        <v>145</v>
      </c>
      <c r="C91" s="89"/>
      <c r="D91" s="89"/>
      <c r="E91" s="89"/>
      <c r="F91" s="89"/>
      <c r="G91" s="89"/>
      <c r="H91" s="89"/>
      <c r="I91" s="89"/>
      <c r="J91" s="89"/>
      <c r="K91" s="89"/>
      <c r="L91" s="89"/>
      <c r="M91" s="89"/>
    </row>
    <row r="92" spans="1:13" s="15" customFormat="1">
      <c r="A92" s="159"/>
      <c r="B92" s="9" t="s">
        <v>149</v>
      </c>
      <c r="C92" s="38"/>
      <c r="D92" s="38"/>
      <c r="E92" s="38"/>
      <c r="F92" s="38"/>
      <c r="G92" s="38"/>
      <c r="H92" s="38"/>
      <c r="I92" s="38"/>
      <c r="J92" s="38"/>
      <c r="K92" s="38"/>
      <c r="L92" s="38"/>
      <c r="M92" s="38"/>
    </row>
    <row r="93" spans="1:13" s="9" customFormat="1">
      <c r="A93" s="159"/>
      <c r="B93" s="9" t="s">
        <v>150</v>
      </c>
      <c r="C93" s="89"/>
      <c r="D93" s="89"/>
      <c r="E93" s="89"/>
      <c r="F93" s="89"/>
      <c r="G93" s="89"/>
      <c r="H93" s="89"/>
      <c r="I93" s="89"/>
      <c r="J93" s="89"/>
      <c r="K93" s="89"/>
      <c r="L93" s="89"/>
      <c r="M93" s="89"/>
    </row>
    <row r="94" spans="1:13" s="9" customFormat="1">
      <c r="A94" s="159"/>
      <c r="B94" s="43" t="s">
        <v>190</v>
      </c>
      <c r="C94" s="88"/>
      <c r="D94" s="88"/>
      <c r="E94" s="88"/>
      <c r="F94" s="88"/>
      <c r="G94" s="88"/>
      <c r="H94" s="88"/>
      <c r="I94" s="88"/>
      <c r="J94" s="88"/>
      <c r="K94" s="88"/>
      <c r="L94" s="88"/>
      <c r="M94" s="88"/>
    </row>
    <row r="95" spans="1:13" s="9" customFormat="1">
      <c r="A95" s="159"/>
      <c r="B95" s="9" t="s">
        <v>152</v>
      </c>
      <c r="C95" s="89"/>
      <c r="D95" s="89"/>
      <c r="E95" s="89"/>
      <c r="F95" s="89"/>
      <c r="G95" s="89"/>
      <c r="H95" s="89"/>
      <c r="I95" s="89"/>
      <c r="J95" s="89"/>
      <c r="K95" s="89"/>
      <c r="L95" s="89"/>
      <c r="M95" s="89"/>
    </row>
    <row r="96" spans="1:13" s="9" customFormat="1">
      <c r="A96" s="159"/>
      <c r="B96" s="9" t="s">
        <v>153</v>
      </c>
      <c r="C96" s="15"/>
      <c r="D96" s="15"/>
      <c r="E96" s="15"/>
      <c r="F96" s="15"/>
      <c r="G96" s="15"/>
      <c r="H96" s="15"/>
      <c r="I96" s="15"/>
      <c r="J96" s="15"/>
      <c r="K96" s="15"/>
      <c r="L96" s="15"/>
      <c r="M96" s="15"/>
    </row>
    <row r="97" spans="1:13" s="9" customFormat="1">
      <c r="A97" s="159"/>
      <c r="B97" s="9" t="s">
        <v>154</v>
      </c>
      <c r="C97" s="89"/>
      <c r="D97" s="89"/>
      <c r="E97" s="89"/>
      <c r="F97" s="89"/>
      <c r="G97" s="89"/>
      <c r="H97" s="89"/>
      <c r="I97" s="89"/>
      <c r="J97" s="89"/>
      <c r="K97" s="89"/>
      <c r="L97" s="89"/>
      <c r="M97" s="89"/>
    </row>
    <row r="98" spans="1:13" s="9" customFormat="1">
      <c r="A98" s="159"/>
      <c r="B98" s="43" t="s">
        <v>191</v>
      </c>
      <c r="C98" s="88"/>
      <c r="D98" s="88"/>
      <c r="E98" s="88"/>
      <c r="F98" s="88"/>
      <c r="G98" s="88"/>
      <c r="H98" s="88"/>
      <c r="I98" s="88"/>
      <c r="J98" s="88"/>
      <c r="K98" s="88"/>
      <c r="L98" s="88"/>
      <c r="M98" s="88"/>
    </row>
    <row r="99" spans="1:13" s="9" customFormat="1">
      <c r="A99" s="159"/>
      <c r="B99" s="9" t="s">
        <v>152</v>
      </c>
      <c r="C99" s="89"/>
      <c r="D99" s="89"/>
      <c r="E99" s="89"/>
      <c r="F99" s="89"/>
      <c r="G99" s="89"/>
      <c r="H99" s="89"/>
      <c r="I99" s="89"/>
      <c r="J99" s="89"/>
      <c r="K99" s="89"/>
      <c r="L99" s="89"/>
      <c r="M99" s="89"/>
    </row>
    <row r="100" spans="1:13" s="9" customFormat="1">
      <c r="A100" s="159"/>
      <c r="B100" s="9" t="s">
        <v>156</v>
      </c>
      <c r="C100" s="15"/>
      <c r="D100" s="15"/>
      <c r="E100" s="15"/>
      <c r="F100" s="15"/>
      <c r="G100" s="15"/>
      <c r="H100" s="15"/>
      <c r="I100" s="15"/>
      <c r="J100" s="15"/>
      <c r="K100" s="15"/>
      <c r="L100" s="15"/>
      <c r="M100" s="15"/>
    </row>
    <row r="101" spans="1:13" s="9" customFormat="1">
      <c r="A101" s="159"/>
      <c r="B101" s="9" t="s">
        <v>157</v>
      </c>
      <c r="C101" s="89"/>
      <c r="D101" s="89"/>
      <c r="E101" s="89"/>
      <c r="F101" s="89"/>
      <c r="G101" s="89"/>
      <c r="H101" s="89"/>
      <c r="I101" s="89"/>
      <c r="J101" s="89"/>
      <c r="K101" s="89"/>
      <c r="L101" s="89"/>
      <c r="M101" s="89"/>
    </row>
    <row r="102" spans="1:13" s="9" customFormat="1">
      <c r="A102" s="159"/>
      <c r="B102" s="43" t="s">
        <v>83</v>
      </c>
      <c r="C102" s="88"/>
      <c r="D102" s="88"/>
      <c r="E102" s="88"/>
      <c r="F102" s="88"/>
      <c r="G102" s="88"/>
      <c r="H102" s="88"/>
      <c r="I102" s="88"/>
      <c r="J102" s="88"/>
      <c r="K102" s="88"/>
      <c r="L102" s="88"/>
      <c r="M102" s="88"/>
    </row>
    <row r="103" spans="1:13">
      <c r="A103" s="159"/>
      <c r="B103" s="9" t="s">
        <v>208</v>
      </c>
      <c r="C103" s="48"/>
      <c r="D103" s="48"/>
      <c r="E103" s="48"/>
      <c r="F103" s="48"/>
      <c r="G103" s="48"/>
      <c r="H103" s="48"/>
      <c r="I103" s="48"/>
      <c r="J103" s="48"/>
      <c r="K103" s="48"/>
      <c r="L103" s="48"/>
      <c r="M103" s="48"/>
    </row>
    <row r="104" spans="1:13" s="9" customFormat="1">
      <c r="A104" s="159"/>
      <c r="B104" s="9" t="s">
        <v>179</v>
      </c>
      <c r="C104" s="15">
        <f t="shared" ref="C104:M104" si="4">C67+C31</f>
        <v>1466.5</v>
      </c>
      <c r="D104" s="15">
        <f t="shared" si="4"/>
        <v>1677.8095054790804</v>
      </c>
      <c r="E104" s="15">
        <f t="shared" si="4"/>
        <v>1919.5668166900487</v>
      </c>
      <c r="F104" s="15">
        <f t="shared" si="4"/>
        <v>2015.5451575245511</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c r="A105" s="159"/>
      <c r="B105" s="9" t="s">
        <v>180</v>
      </c>
      <c r="C105" s="15">
        <f t="shared" ref="C105:M105" si="5">C68+C32</f>
        <v>671</v>
      </c>
      <c r="D105" s="15">
        <f t="shared" si="5"/>
        <v>789.16384199453694</v>
      </c>
      <c r="E105" s="15">
        <f t="shared" si="5"/>
        <v>928.13646723037027</v>
      </c>
      <c r="F105" s="15">
        <f t="shared" si="5"/>
        <v>1011.6687492811037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c r="A106" s="159"/>
      <c r="B106" s="9" t="s">
        <v>133</v>
      </c>
      <c r="C106" s="90">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c r="A107" s="159"/>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c r="A108" s="159"/>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c r="A109" s="159"/>
      <c r="B109" s="2" t="s">
        <v>7</v>
      </c>
      <c r="C109" s="90">
        <f>C72+C36</f>
        <v>8.2500000000000004E-2</v>
      </c>
      <c r="D109" s="89"/>
      <c r="E109" s="89"/>
      <c r="F109" s="89"/>
      <c r="G109" s="89"/>
      <c r="H109" s="89"/>
      <c r="I109" s="89"/>
      <c r="J109" s="89"/>
      <c r="K109" s="89"/>
      <c r="L109" s="89"/>
      <c r="M109" s="89"/>
    </row>
    <row r="112" spans="1:13">
      <c r="A112" s="103"/>
      <c r="B112" s="104" t="s">
        <v>181</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s="9" customFormat="1">
      <c r="A114" s="160" t="s">
        <v>13</v>
      </c>
      <c r="B114" s="27" t="s">
        <v>69</v>
      </c>
      <c r="C114" s="28">
        <f>Data!C7</f>
        <v>1024.8</v>
      </c>
      <c r="D114" s="122">
        <f>Data!D306*D79</f>
        <v>1253.3718688281153</v>
      </c>
      <c r="E114" s="122">
        <f>Data!E306*E79</f>
        <v>1559.1946992027113</v>
      </c>
      <c r="F114" s="122">
        <f>Data!F306*F79</f>
        <v>2053.7406229573949</v>
      </c>
      <c r="G114" s="122">
        <f>Data!G306*G79</f>
        <v>2711.8775460706179</v>
      </c>
      <c r="H114" s="122">
        <f>Data!H306*H79</f>
        <v>3588.0378148520376</v>
      </c>
      <c r="I114" s="122">
        <f>Data!I306*I79</f>
        <v>4754.7796961225258</v>
      </c>
      <c r="J114" s="122">
        <f>Data!J306*J79</f>
        <v>6308.8239408106419</v>
      </c>
      <c r="K114" s="122">
        <f>Data!K306*K79</f>
        <v>8379.1007629348296</v>
      </c>
      <c r="L114" s="122">
        <f>Data!L306*L79</f>
        <v>11137.47678344146</v>
      </c>
      <c r="M114" s="122">
        <f>Data!M306*M79</f>
        <v>14813.05447542671</v>
      </c>
    </row>
    <row r="115" spans="1:13" s="1" customFormat="1">
      <c r="A115" s="160"/>
      <c r="B115" s="27" t="s">
        <v>134</v>
      </c>
      <c r="C115" s="28">
        <f>Data!C20</f>
        <v>312.9830993554308</v>
      </c>
      <c r="D115" s="28">
        <f t="shared" ref="D115:M115" si="9">D114*D80</f>
        <v>382.79099546324358</v>
      </c>
      <c r="E115" s="28">
        <f t="shared" si="9"/>
        <v>476.19202718093607</v>
      </c>
      <c r="F115" s="28">
        <f t="shared" si="9"/>
        <v>627.23078205050615</v>
      </c>
      <c r="G115" s="28">
        <f t="shared" si="9"/>
        <v>828.23169344416681</v>
      </c>
      <c r="H115" s="28">
        <f t="shared" si="9"/>
        <v>1095.8188874871958</v>
      </c>
      <c r="I115" s="28">
        <f t="shared" si="9"/>
        <v>1452.1523087867893</v>
      </c>
      <c r="J115" s="28">
        <f t="shared" si="9"/>
        <v>1926.771341025232</v>
      </c>
      <c r="K115" s="28">
        <f t="shared" si="9"/>
        <v>2559.0524264195919</v>
      </c>
      <c r="L115" s="28">
        <f t="shared" si="9"/>
        <v>3401.4851704534176</v>
      </c>
      <c r="M115" s="28">
        <f t="shared" si="9"/>
        <v>4524.039520530725</v>
      </c>
    </row>
    <row r="116" spans="1:13" s="1" customFormat="1">
      <c r="A116" s="160"/>
      <c r="B116" s="19" t="s">
        <v>39</v>
      </c>
      <c r="C116" s="20">
        <f>C114-C115</f>
        <v>711.81690064456916</v>
      </c>
      <c r="D116" s="26">
        <f>D114-D115</f>
        <v>870.58087336487176</v>
      </c>
      <c r="E116" s="26">
        <f t="shared" ref="E116:M116" si="10">E114-E115</f>
        <v>1083.0026720217752</v>
      </c>
      <c r="F116" s="26">
        <f t="shared" si="10"/>
        <v>1426.5098409068887</v>
      </c>
      <c r="G116" s="26">
        <f t="shared" si="10"/>
        <v>1883.645852626451</v>
      </c>
      <c r="H116" s="26">
        <f t="shared" si="10"/>
        <v>2492.2189273648419</v>
      </c>
      <c r="I116" s="26">
        <f t="shared" si="10"/>
        <v>3302.6273873357368</v>
      </c>
      <c r="J116" s="26">
        <f t="shared" si="10"/>
        <v>4382.0525997854102</v>
      </c>
      <c r="K116" s="26">
        <f t="shared" si="10"/>
        <v>5820.0483365152377</v>
      </c>
      <c r="L116" s="26">
        <f t="shared" si="10"/>
        <v>7735.9916129880421</v>
      </c>
      <c r="M116" s="26">
        <f t="shared" si="10"/>
        <v>10289.014954895985</v>
      </c>
    </row>
    <row r="117" spans="1:13">
      <c r="A117" s="160"/>
      <c r="B117" s="23" t="s">
        <v>40</v>
      </c>
      <c r="C117" s="23"/>
      <c r="D117" s="28"/>
      <c r="E117" s="123"/>
      <c r="F117" s="15"/>
      <c r="G117" s="15"/>
      <c r="H117" s="124"/>
      <c r="I117" s="15"/>
      <c r="J117" s="15"/>
      <c r="K117" s="15"/>
      <c r="L117" s="15"/>
      <c r="M117" s="15"/>
    </row>
    <row r="118" spans="1:13" s="1" customFormat="1">
      <c r="A118" s="160"/>
      <c r="B118" s="105" t="s">
        <v>41</v>
      </c>
      <c r="C118" s="24">
        <f>Data!C47</f>
        <v>263.19490026444367</v>
      </c>
      <c r="D118" s="28">
        <f>D104*Data!$H$7</f>
        <v>301.11892632615212</v>
      </c>
      <c r="E118" s="28">
        <f>E104*Data!$H$7</f>
        <v>344.50746462302965</v>
      </c>
      <c r="F118" s="28">
        <f>F104*Data!$H$7</f>
        <v>361.73283785418113</v>
      </c>
      <c r="G118" s="28">
        <f>G104*Data!$H$7</f>
        <v>379.81947974689024</v>
      </c>
      <c r="H118" s="28">
        <f>H104*Data!$H$7</f>
        <v>398.81045373423478</v>
      </c>
      <c r="I118" s="28">
        <f>I104*Data!$H$7</f>
        <v>418.75097642094659</v>
      </c>
      <c r="J118" s="28">
        <f>J104*Data!$H$7</f>
        <v>439.68852524199389</v>
      </c>
      <c r="K118" s="28">
        <f>K104*Data!$H$7</f>
        <v>461.67295150409353</v>
      </c>
      <c r="L118" s="28">
        <f>L104*Data!$H$7</f>
        <v>484.75659907929827</v>
      </c>
      <c r="M118" s="28">
        <f>M104*Data!$H$7</f>
        <v>508.9944290332632</v>
      </c>
    </row>
    <row r="119" spans="1:13" s="1" customFormat="1">
      <c r="A119" s="160"/>
      <c r="B119" s="105" t="s">
        <v>42</v>
      </c>
      <c r="C119" s="24">
        <f>Data!C60</f>
        <v>120.42535157002503</v>
      </c>
      <c r="D119" s="28">
        <f>D105*Data!$H$7</f>
        <v>141.63238914835139</v>
      </c>
      <c r="E119" s="28">
        <f>E105*Data!$H$7</f>
        <v>166.57400949504969</v>
      </c>
      <c r="F119" s="28">
        <f>F105*Data!$H$7</f>
        <v>181.5656703496042</v>
      </c>
      <c r="G119" s="28">
        <f>G105*Data!$H$7</f>
        <v>197.90658068106859</v>
      </c>
      <c r="H119" s="28">
        <f>H105*Data!$H$7</f>
        <v>215.71817294236476</v>
      </c>
      <c r="I119" s="28">
        <f>I105*Data!$H$7</f>
        <v>235.1328085071776</v>
      </c>
      <c r="J119" s="28">
        <f>J105*Data!$H$7</f>
        <v>256.29476127282362</v>
      </c>
      <c r="K119" s="28">
        <f>K105*Data!$H$7</f>
        <v>279.36128978737776</v>
      </c>
      <c r="L119" s="28">
        <f>L105*Data!$H$7</f>
        <v>304.50380586824178</v>
      </c>
      <c r="M119" s="28">
        <f>M105*Data!$H$7</f>
        <v>331.90914839638356</v>
      </c>
    </row>
    <row r="120" spans="1:13">
      <c r="A120" s="160"/>
      <c r="B120" s="106" t="s">
        <v>43</v>
      </c>
      <c r="C120" s="20">
        <f>C118+C119</f>
        <v>383.62025183446872</v>
      </c>
      <c r="D120" s="26">
        <f>D118+D119</f>
        <v>442.75131547450349</v>
      </c>
      <c r="E120" s="26">
        <f t="shared" ref="E120:L120" si="11">E118+E119</f>
        <v>511.08147411807931</v>
      </c>
      <c r="F120" s="26">
        <f t="shared" si="11"/>
        <v>543.29850820378533</v>
      </c>
      <c r="G120" s="26">
        <f t="shared" si="11"/>
        <v>577.72606042795883</v>
      </c>
      <c r="H120" s="26">
        <f t="shared" si="11"/>
        <v>614.52862667659952</v>
      </c>
      <c r="I120" s="26">
        <f t="shared" si="11"/>
        <v>653.88378492812421</v>
      </c>
      <c r="J120" s="26">
        <f t="shared" si="11"/>
        <v>695.98328651481756</v>
      </c>
      <c r="K120" s="26">
        <f t="shared" si="11"/>
        <v>741.03424129147129</v>
      </c>
      <c r="L120" s="26">
        <f t="shared" si="11"/>
        <v>789.26040494754011</v>
      </c>
      <c r="M120" s="26">
        <f>M118+M119</f>
        <v>840.9035774296467</v>
      </c>
    </row>
    <row r="121" spans="1:13">
      <c r="A121" s="160"/>
      <c r="B121" s="19" t="s">
        <v>44</v>
      </c>
      <c r="C121" s="20">
        <f>C116-C120</f>
        <v>328.19664881010044</v>
      </c>
      <c r="D121" s="26">
        <f>D116-D120</f>
        <v>427.82955789036828</v>
      </c>
      <c r="E121" s="26">
        <f t="shared" ref="E121:M121" si="12">E116-E120</f>
        <v>571.92119790369588</v>
      </c>
      <c r="F121" s="26">
        <f t="shared" si="12"/>
        <v>883.21133270310338</v>
      </c>
      <c r="G121" s="26">
        <f t="shared" si="12"/>
        <v>1305.9197921984921</v>
      </c>
      <c r="H121" s="26">
        <f t="shared" si="12"/>
        <v>1877.6903006882424</v>
      </c>
      <c r="I121" s="26">
        <f t="shared" si="12"/>
        <v>2648.7436024076123</v>
      </c>
      <c r="J121" s="26">
        <f t="shared" si="12"/>
        <v>3686.0693132705928</v>
      </c>
      <c r="K121" s="26">
        <f t="shared" si="12"/>
        <v>5079.0140952237662</v>
      </c>
      <c r="L121" s="26">
        <f t="shared" si="12"/>
        <v>6946.7312080405018</v>
      </c>
      <c r="M121" s="26">
        <f t="shared" si="12"/>
        <v>9448.111377466339</v>
      </c>
    </row>
    <row r="122" spans="1:13">
      <c r="A122" s="160"/>
      <c r="B122" s="27" t="s">
        <v>45</v>
      </c>
      <c r="C122" s="24">
        <f>Data!C100</f>
        <v>12.437372375264879</v>
      </c>
      <c r="D122" s="28">
        <f>C149*D106</f>
        <v>61.878170960228367</v>
      </c>
      <c r="E122" s="28">
        <f t="shared" ref="E122:L122" si="13">D149*E106</f>
        <v>103.51273276990619</v>
      </c>
      <c r="F122" s="28">
        <f t="shared" si="13"/>
        <v>112.6523074567131</v>
      </c>
      <c r="G122" s="28">
        <f t="shared" si="13"/>
        <v>116.01907650536178</v>
      </c>
      <c r="H122" s="28">
        <f t="shared" si="13"/>
        <v>151.8730510491809</v>
      </c>
      <c r="I122" s="28">
        <f t="shared" si="13"/>
        <v>210.30990613917044</v>
      </c>
      <c r="J122" s="28">
        <f t="shared" si="13"/>
        <v>292.52618416232445</v>
      </c>
      <c r="K122" s="28">
        <f t="shared" si="13"/>
        <v>406.9326328882604</v>
      </c>
      <c r="L122" s="28">
        <f t="shared" si="13"/>
        <v>564.78604362608041</v>
      </c>
      <c r="M122" s="28">
        <f>L149*M106</f>
        <v>781.14092820203314</v>
      </c>
    </row>
    <row r="123" spans="1:13">
      <c r="A123" s="160"/>
      <c r="B123" s="25" t="s">
        <v>94</v>
      </c>
      <c r="C123" s="20">
        <f>Data!C113</f>
        <v>340.63402118536533</v>
      </c>
      <c r="D123" s="26">
        <f>D121+D122</f>
        <v>489.70772885059665</v>
      </c>
      <c r="E123" s="26">
        <f t="shared" ref="E123:M123" si="14">E121+E122</f>
        <v>675.43393067360205</v>
      </c>
      <c r="F123" s="26">
        <f t="shared" si="14"/>
        <v>995.86364015981644</v>
      </c>
      <c r="G123" s="26">
        <f t="shared" si="14"/>
        <v>1421.9388687038538</v>
      </c>
      <c r="H123" s="26">
        <f t="shared" si="14"/>
        <v>2029.5633517374233</v>
      </c>
      <c r="I123" s="26">
        <f t="shared" si="14"/>
        <v>2859.0535085467827</v>
      </c>
      <c r="J123" s="26">
        <f t="shared" si="14"/>
        <v>3978.5954974329175</v>
      </c>
      <c r="K123" s="26">
        <f t="shared" si="14"/>
        <v>5485.9467281120269</v>
      </c>
      <c r="L123" s="26">
        <f t="shared" si="14"/>
        <v>7511.5172516665825</v>
      </c>
      <c r="M123" s="26">
        <f t="shared" si="14"/>
        <v>10229.252305668371</v>
      </c>
    </row>
    <row r="124" spans="1:13">
      <c r="A124" s="160"/>
      <c r="B124" s="27" t="s">
        <v>46</v>
      </c>
      <c r="C124" s="24">
        <f>Data!C126</f>
        <v>29.110271273707983</v>
      </c>
      <c r="D124" s="28">
        <f>D123*D108</f>
        <v>46.032526511956078</v>
      </c>
      <c r="E124" s="28">
        <f t="shared" ref="E124:L124" si="15">E123*E108</f>
        <v>63.490789483318586</v>
      </c>
      <c r="F124" s="28">
        <f t="shared" si="15"/>
        <v>93.611182175022734</v>
      </c>
      <c r="G124" s="28">
        <f t="shared" si="15"/>
        <v>133.66225365816223</v>
      </c>
      <c r="H124" s="28">
        <f t="shared" si="15"/>
        <v>190.77895506331777</v>
      </c>
      <c r="I124" s="28">
        <f t="shared" si="15"/>
        <v>268.75102980339756</v>
      </c>
      <c r="J124" s="28">
        <f t="shared" si="15"/>
        <v>373.98797675869417</v>
      </c>
      <c r="K124" s="28">
        <f t="shared" si="15"/>
        <v>515.67899244253044</v>
      </c>
      <c r="L124" s="28">
        <f t="shared" si="15"/>
        <v>706.0826216566586</v>
      </c>
      <c r="M124" s="28">
        <f>M123*M108</f>
        <v>961.54971673282671</v>
      </c>
    </row>
    <row r="125" spans="1:13" s="1" customFormat="1">
      <c r="A125" s="160"/>
      <c r="B125" s="19" t="s">
        <v>47</v>
      </c>
      <c r="C125" s="20">
        <f>C123-C124</f>
        <v>311.52374991165732</v>
      </c>
      <c r="D125" s="20">
        <f>D123-D124</f>
        <v>443.67520233864059</v>
      </c>
      <c r="E125" s="20">
        <f t="shared" ref="E125:M125" si="16">E123-E124</f>
        <v>611.94314119028343</v>
      </c>
      <c r="F125" s="20">
        <f t="shared" si="16"/>
        <v>902.25245798479375</v>
      </c>
      <c r="G125" s="20">
        <f t="shared" si="16"/>
        <v>1288.2766150456916</v>
      </c>
      <c r="H125" s="20">
        <f t="shared" si="16"/>
        <v>1838.7843966741057</v>
      </c>
      <c r="I125" s="20">
        <f t="shared" si="16"/>
        <v>2590.3024787433851</v>
      </c>
      <c r="J125" s="20">
        <f t="shared" si="16"/>
        <v>3604.6075206742235</v>
      </c>
      <c r="K125" s="20">
        <f t="shared" si="16"/>
        <v>4970.2677356694967</v>
      </c>
      <c r="L125" s="20">
        <f t="shared" si="16"/>
        <v>6805.4346300099241</v>
      </c>
      <c r="M125" s="20">
        <f t="shared" si="16"/>
        <v>9267.7025889355446</v>
      </c>
    </row>
    <row r="127" spans="1:13">
      <c r="A127" s="161"/>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c r="A128" s="161"/>
      <c r="B128" s="1" t="s">
        <v>14</v>
      </c>
      <c r="C128" s="2">
        <f>C125/C127</f>
        <v>0.86785087450316845</v>
      </c>
      <c r="D128" s="2">
        <f t="shared" ref="D128:M128" si="18">D125/D127</f>
        <v>1.2360017894435051</v>
      </c>
      <c r="E128" s="2">
        <f t="shared" si="18"/>
        <v>1.7047669411362922</v>
      </c>
      <c r="F128" s="2">
        <f t="shared" si="18"/>
        <v>2.5135181022531587</v>
      </c>
      <c r="G128" s="2">
        <f t="shared" si="18"/>
        <v>3.5889141270495091</v>
      </c>
      <c r="H128" s="2">
        <f t="shared" si="18"/>
        <v>5.1225328634781198</v>
      </c>
      <c r="I128" s="2">
        <f t="shared" si="18"/>
        <v>7.2161312646071574</v>
      </c>
      <c r="J128" s="2">
        <f t="shared" si="18"/>
        <v>10.04180833706882</v>
      </c>
      <c r="K128" s="2">
        <f t="shared" si="18"/>
        <v>13.846299687066796</v>
      </c>
      <c r="L128" s="2">
        <f t="shared" si="18"/>
        <v>18.95875481950614</v>
      </c>
      <c r="M128" s="2">
        <f t="shared" si="18"/>
        <v>25.818204225918056</v>
      </c>
    </row>
    <row r="130" spans="1:13">
      <c r="A130" s="162" t="s">
        <v>15</v>
      </c>
      <c r="B130" s="1" t="s">
        <v>16</v>
      </c>
      <c r="C130" s="2">
        <f>C125</f>
        <v>311.52374991165732</v>
      </c>
      <c r="D130" s="2">
        <f t="shared" ref="D130:M130" si="19">D125</f>
        <v>443.67520233864059</v>
      </c>
      <c r="E130" s="2">
        <f t="shared" si="19"/>
        <v>611.94314119028343</v>
      </c>
      <c r="F130" s="2">
        <f t="shared" si="19"/>
        <v>902.25245798479375</v>
      </c>
      <c r="G130" s="2">
        <f t="shared" si="19"/>
        <v>1288.2766150456916</v>
      </c>
      <c r="H130" s="2">
        <f t="shared" si="19"/>
        <v>1838.7843966741057</v>
      </c>
      <c r="I130" s="2">
        <f t="shared" si="19"/>
        <v>2590.3024787433851</v>
      </c>
      <c r="J130" s="2">
        <f t="shared" si="19"/>
        <v>3604.6075206742235</v>
      </c>
      <c r="K130" s="2">
        <f t="shared" si="19"/>
        <v>4970.2677356694967</v>
      </c>
      <c r="L130" s="2">
        <f t="shared" si="19"/>
        <v>6805.4346300099241</v>
      </c>
      <c r="M130" s="2">
        <f t="shared" si="19"/>
        <v>9267.7025889355446</v>
      </c>
    </row>
    <row r="131" spans="1:13">
      <c r="A131" s="162"/>
    </row>
    <row r="132" spans="1:13">
      <c r="A132" s="162"/>
      <c r="D132" s="7" t="s">
        <v>17</v>
      </c>
      <c r="E132" s="7" t="s">
        <v>204</v>
      </c>
      <c r="F132" s="7" t="s">
        <v>204</v>
      </c>
    </row>
    <row r="133" spans="1:13">
      <c r="A133" s="162"/>
      <c r="D133" s="7" t="s">
        <v>18</v>
      </c>
      <c r="E133" s="7" t="s">
        <v>19</v>
      </c>
      <c r="F133" s="7" t="s">
        <v>20</v>
      </c>
    </row>
    <row r="134" spans="1:13">
      <c r="A134" s="162"/>
      <c r="B134" s="2" t="s">
        <v>21</v>
      </c>
      <c r="D134" s="80">
        <v>17483.66169752727</v>
      </c>
      <c r="E134" s="81">
        <v>0.30617254326842236</v>
      </c>
      <c r="F134" s="81">
        <v>0.4039385285930388</v>
      </c>
    </row>
    <row r="135" spans="1:13">
      <c r="A135" s="162"/>
      <c r="B135" s="2" t="s">
        <v>22</v>
      </c>
      <c r="D135" s="82">
        <f>M159/((1+C109)^10)</f>
        <v>17483.66169752727</v>
      </c>
      <c r="E135" s="83">
        <f>((M114/C114)^(1/10))-1</f>
        <v>0.30617254326842236</v>
      </c>
      <c r="F135" s="83">
        <f>(M128/C128)^(1/10)-1</f>
        <v>0.4039385285930388</v>
      </c>
    </row>
    <row r="136" spans="1:13">
      <c r="A136" s="162"/>
      <c r="B136" s="2" t="s">
        <v>23</v>
      </c>
      <c r="D136" s="83">
        <f>D135/D134-1</f>
        <v>0</v>
      </c>
      <c r="E136" s="83">
        <f t="shared" ref="E136:F136" si="20">E135/E134-1</f>
        <v>0</v>
      </c>
      <c r="F136" s="83">
        <f t="shared" si="20"/>
        <v>0</v>
      </c>
      <c r="G136" s="53"/>
      <c r="H136" s="53"/>
      <c r="I136" s="53"/>
    </row>
    <row r="137" spans="1:13">
      <c r="A137" s="162"/>
      <c r="B137" s="2" t="s">
        <v>24</v>
      </c>
      <c r="D137" s="84">
        <f>D135-D134</f>
        <v>0</v>
      </c>
      <c r="E137" s="84">
        <f t="shared" ref="E137:F137" si="21">E135-E134</f>
        <v>0</v>
      </c>
      <c r="F137" s="84">
        <f t="shared" si="21"/>
        <v>0</v>
      </c>
    </row>
    <row r="138" spans="1:13">
      <c r="A138" s="162"/>
    </row>
    <row r="139" spans="1:13">
      <c r="A139" s="162"/>
      <c r="B139" s="1" t="s">
        <v>25</v>
      </c>
    </row>
    <row r="140" spans="1:13">
      <c r="A140" s="162"/>
      <c r="B140" s="2" t="s">
        <v>26</v>
      </c>
      <c r="C140" s="8">
        <v>44734</v>
      </c>
    </row>
    <row r="141" spans="1:13">
      <c r="A141" s="162"/>
      <c r="B141" s="2" t="s">
        <v>27</v>
      </c>
      <c r="C141" s="2">
        <v>200.62</v>
      </c>
    </row>
    <row r="142" spans="1:13">
      <c r="A142" s="162"/>
      <c r="B142" s="2" t="s">
        <v>28</v>
      </c>
      <c r="C142" s="2">
        <f>C141*C127</f>
        <v>72014.555200000003</v>
      </c>
    </row>
    <row r="143" spans="1:13">
      <c r="A143" s="162"/>
      <c r="B143" s="2" t="s">
        <v>29</v>
      </c>
      <c r="C143" s="2">
        <f>C141/C128</f>
        <v>231.16874787370807</v>
      </c>
    </row>
    <row r="144" spans="1:13">
      <c r="A144" s="162"/>
      <c r="B144" s="79"/>
      <c r="C144" s="79"/>
    </row>
    <row r="147" spans="1:13"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4"/>
      <c r="B148" s="1" t="s">
        <v>31</v>
      </c>
    </row>
    <row r="149" spans="1:13" s="1" customFormat="1">
      <c r="A149" s="154"/>
      <c r="B149" s="15" t="s">
        <v>96</v>
      </c>
      <c r="C149" s="40">
        <f>Data!C155</f>
        <v>1546.9542740057091</v>
      </c>
      <c r="D149" s="40">
        <f>(C149+D125)*(1+D106)</f>
        <v>2070.2546553981238</v>
      </c>
      <c r="E149" s="40">
        <f t="shared" ref="E149:L149" si="22">(D149+E125)*(1+E106)</f>
        <v>2816.3076864178274</v>
      </c>
      <c r="F149" s="40">
        <f t="shared" si="22"/>
        <v>3867.3025501787261</v>
      </c>
      <c r="G149" s="40">
        <f t="shared" si="22"/>
        <v>5310.2465401811505</v>
      </c>
      <c r="H149" s="40">
        <f t="shared" si="22"/>
        <v>7353.4932216493162</v>
      </c>
      <c r="I149" s="40">
        <f t="shared" si="22"/>
        <v>10228.188257423932</v>
      </c>
      <c r="J149" s="40">
        <f t="shared" si="22"/>
        <v>14228.413737351762</v>
      </c>
      <c r="K149" s="40">
        <f t="shared" si="22"/>
        <v>19747.763763149665</v>
      </c>
      <c r="L149" s="40">
        <f t="shared" si="22"/>
        <v>27312.619867203954</v>
      </c>
      <c r="M149" s="40">
        <f>(L149+M125)*(1+M106)</f>
        <v>37626.519678385084</v>
      </c>
    </row>
    <row r="150" spans="1:13" s="1" customFormat="1">
      <c r="A150" s="154"/>
      <c r="B150" s="15" t="s">
        <v>95</v>
      </c>
      <c r="C150" s="40">
        <f>Data!C168</f>
        <v>294.49472338487942</v>
      </c>
      <c r="D150" s="40">
        <f>C150*(1+D$107)</f>
        <v>318.52549281308558</v>
      </c>
      <c r="E150" s="40">
        <f t="shared" ref="E150:L150" si="23">D150*(1+E$107)</f>
        <v>340.8222773100016</v>
      </c>
      <c r="F150" s="40">
        <f t="shared" si="23"/>
        <v>364.67983672170175</v>
      </c>
      <c r="G150" s="40">
        <f t="shared" si="23"/>
        <v>390.20742529222088</v>
      </c>
      <c r="H150" s="40">
        <f t="shared" si="23"/>
        <v>409.71779655683196</v>
      </c>
      <c r="I150" s="40">
        <f t="shared" si="23"/>
        <v>430.20368638467357</v>
      </c>
      <c r="J150" s="40">
        <f t="shared" si="23"/>
        <v>451.71387070390728</v>
      </c>
      <c r="K150" s="40">
        <f t="shared" si="23"/>
        <v>465.26528682502453</v>
      </c>
      <c r="L150" s="40">
        <f t="shared" si="23"/>
        <v>479.22324542977526</v>
      </c>
      <c r="M150" s="40">
        <f>L150*(1+M$107)</f>
        <v>493.59994279266851</v>
      </c>
    </row>
    <row r="151" spans="1:13" s="1" customFormat="1">
      <c r="A151" s="154"/>
      <c r="B151" s="15" t="s">
        <v>98</v>
      </c>
      <c r="C151" s="40">
        <f>Data!C181</f>
        <v>591.28668149419445</v>
      </c>
      <c r="D151" s="40">
        <f>C151*(1+D$107)</f>
        <v>639.53567470412065</v>
      </c>
      <c r="E151" s="40">
        <f t="shared" ref="E151:M151" si="24">D151*(1+E$107)</f>
        <v>684.30317193340909</v>
      </c>
      <c r="F151" s="40">
        <f t="shared" si="24"/>
        <v>732.20439396874781</v>
      </c>
      <c r="G151" s="40">
        <f t="shared" si="24"/>
        <v>783.45870154656018</v>
      </c>
      <c r="H151" s="40">
        <f t="shared" si="24"/>
        <v>822.6316366238882</v>
      </c>
      <c r="I151" s="40">
        <f t="shared" si="24"/>
        <v>863.76321845508267</v>
      </c>
      <c r="J151" s="40">
        <f t="shared" si="24"/>
        <v>906.95137937783682</v>
      </c>
      <c r="K151" s="40">
        <f t="shared" si="24"/>
        <v>934.159920759172</v>
      </c>
      <c r="L151" s="40">
        <f t="shared" si="24"/>
        <v>962.18471838194716</v>
      </c>
      <c r="M151" s="40">
        <f t="shared" si="24"/>
        <v>991.05025993340564</v>
      </c>
    </row>
    <row r="152" spans="1:13" s="1" customFormat="1">
      <c r="A152" s="154"/>
      <c r="B152" s="31" t="s">
        <v>32</v>
      </c>
      <c r="C152" s="1">
        <f>C149+C150+C151</f>
        <v>2432.7356788847828</v>
      </c>
      <c r="D152" s="1">
        <f t="shared" ref="D152:M152" si="25">D149+D150+D151</f>
        <v>3028.31582291533</v>
      </c>
      <c r="E152" s="1">
        <f t="shared" si="25"/>
        <v>3841.4331356612379</v>
      </c>
      <c r="F152" s="1">
        <f t="shared" si="25"/>
        <v>4964.186780869175</v>
      </c>
      <c r="G152" s="1">
        <f t="shared" si="25"/>
        <v>6483.9126670199321</v>
      </c>
      <c r="H152" s="1">
        <f t="shared" si="25"/>
        <v>8585.8426548300358</v>
      </c>
      <c r="I152" s="1">
        <f t="shared" si="25"/>
        <v>11522.155162263687</v>
      </c>
      <c r="J152" s="1">
        <f t="shared" si="25"/>
        <v>15587.078987433506</v>
      </c>
      <c r="K152" s="1">
        <f t="shared" si="25"/>
        <v>21147.188970733863</v>
      </c>
      <c r="L152" s="1">
        <f t="shared" si="25"/>
        <v>28754.027831015675</v>
      </c>
      <c r="M152" s="1">
        <f t="shared" si="25"/>
        <v>39111.169881111156</v>
      </c>
    </row>
    <row r="153" spans="1:13" s="1" customFormat="1">
      <c r="A153" s="154"/>
      <c r="B153" s="31"/>
    </row>
    <row r="154" spans="1:13">
      <c r="A154" s="154"/>
      <c r="B154" s="1" t="s">
        <v>33</v>
      </c>
    </row>
    <row r="155" spans="1:13">
      <c r="A155" s="154"/>
      <c r="B155" s="40" t="s">
        <v>97</v>
      </c>
      <c r="C155" s="40">
        <f>Data!C208</f>
        <v>206.35628798094601</v>
      </c>
      <c r="D155" s="40">
        <f>C155*(1+D$107)</f>
        <v>223.19496108019118</v>
      </c>
      <c r="E155" s="40">
        <f t="shared" ref="E155:M156" si="26">D155*(1+E$107)</f>
        <v>238.81860835580457</v>
      </c>
      <c r="F155" s="40">
        <f t="shared" si="26"/>
        <v>255.53591094071089</v>
      </c>
      <c r="G155" s="40">
        <f t="shared" si="26"/>
        <v>273.4234247065607</v>
      </c>
      <c r="H155" s="40">
        <f t="shared" si="26"/>
        <v>287.09459594188877</v>
      </c>
      <c r="I155" s="40">
        <f t="shared" si="26"/>
        <v>301.44932573898325</v>
      </c>
      <c r="J155" s="40">
        <f t="shared" si="26"/>
        <v>316.52179202593243</v>
      </c>
      <c r="K155" s="40">
        <f t="shared" si="26"/>
        <v>326.01744578671043</v>
      </c>
      <c r="L155" s="40">
        <f t="shared" si="26"/>
        <v>335.79796916031177</v>
      </c>
      <c r="M155" s="40">
        <f t="shared" si="26"/>
        <v>345.87190823512111</v>
      </c>
    </row>
    <row r="156" spans="1:13">
      <c r="A156" s="154"/>
      <c r="B156" s="40" t="s">
        <v>99</v>
      </c>
      <c r="C156" s="40">
        <f>Data!C221</f>
        <v>81.426202693472959</v>
      </c>
      <c r="D156" s="40">
        <f>C156*(1+D$107)</f>
        <v>88.070580833260351</v>
      </c>
      <c r="E156" s="40">
        <f t="shared" si="26"/>
        <v>94.235521491588585</v>
      </c>
      <c r="F156" s="40">
        <f t="shared" si="26"/>
        <v>100.83200799599979</v>
      </c>
      <c r="G156" s="40">
        <f t="shared" si="26"/>
        <v>107.89024855571978</v>
      </c>
      <c r="H156" s="40">
        <f t="shared" si="26"/>
        <v>113.28476098350578</v>
      </c>
      <c r="I156" s="40">
        <f t="shared" si="26"/>
        <v>118.94899903268107</v>
      </c>
      <c r="J156" s="40">
        <f t="shared" si="26"/>
        <v>124.89644898431513</v>
      </c>
      <c r="K156" s="40">
        <f t="shared" si="26"/>
        <v>128.64334245384458</v>
      </c>
      <c r="L156" s="40">
        <f t="shared" si="26"/>
        <v>132.50264272745991</v>
      </c>
      <c r="M156" s="40">
        <f t="shared" si="26"/>
        <v>136.47772200928372</v>
      </c>
    </row>
    <row r="157" spans="1:13">
      <c r="A157" s="154"/>
      <c r="B157" s="1" t="s">
        <v>34</v>
      </c>
      <c r="C157" s="1">
        <f>C155+C156</f>
        <v>287.78249067441897</v>
      </c>
      <c r="D157" s="1">
        <f t="shared" ref="D157:M157" si="27">D155+D156</f>
        <v>311.26554191345156</v>
      </c>
      <c r="E157" s="1">
        <f t="shared" si="27"/>
        <v>333.05412984739314</v>
      </c>
      <c r="F157" s="1">
        <f t="shared" si="27"/>
        <v>356.36791893671068</v>
      </c>
      <c r="G157" s="1">
        <f t="shared" si="27"/>
        <v>381.31367326228047</v>
      </c>
      <c r="H157" s="1">
        <f t="shared" si="27"/>
        <v>400.37935692539452</v>
      </c>
      <c r="I157" s="1">
        <f t="shared" si="27"/>
        <v>420.39832477166431</v>
      </c>
      <c r="J157" s="1">
        <f t="shared" si="27"/>
        <v>441.41824101024758</v>
      </c>
      <c r="K157" s="1">
        <f t="shared" si="27"/>
        <v>454.66078824055501</v>
      </c>
      <c r="L157" s="1">
        <f t="shared" si="27"/>
        <v>468.30061188777165</v>
      </c>
      <c r="M157" s="1">
        <f t="shared" si="27"/>
        <v>482.34963024440481</v>
      </c>
    </row>
    <row r="158" spans="1:13">
      <c r="A158" s="154"/>
    </row>
    <row r="159" spans="1:13" s="1" customFormat="1">
      <c r="A159" s="154"/>
      <c r="B159" s="1" t="s">
        <v>35</v>
      </c>
      <c r="C159" s="78">
        <f>C152-C157</f>
        <v>2144.9531882103638</v>
      </c>
      <c r="D159" s="78">
        <f>D152-D157</f>
        <v>2717.0502810018784</v>
      </c>
      <c r="E159" s="78">
        <f t="shared" ref="E159:L159" si="28">E152-E157</f>
        <v>3508.3790058138447</v>
      </c>
      <c r="F159" s="78">
        <f t="shared" si="28"/>
        <v>4607.8188619324646</v>
      </c>
      <c r="G159" s="78">
        <f t="shared" si="28"/>
        <v>6102.5989937576514</v>
      </c>
      <c r="H159" s="78">
        <f t="shared" si="28"/>
        <v>8185.463297904641</v>
      </c>
      <c r="I159" s="78">
        <f t="shared" si="28"/>
        <v>11101.756837492023</v>
      </c>
      <c r="J159" s="78">
        <f t="shared" si="28"/>
        <v>15145.660746423258</v>
      </c>
      <c r="K159" s="78">
        <f t="shared" si="28"/>
        <v>20692.528182493308</v>
      </c>
      <c r="L159" s="78">
        <f t="shared" si="28"/>
        <v>28285.727219127904</v>
      </c>
      <c r="M159" s="78">
        <f>M152-M157</f>
        <v>38628.820250866753</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B50" zoomScaleNormal="100" workbookViewId="0">
      <selection activeCell="C72" sqref="C72"/>
    </sheetView>
  </sheetViews>
  <sheetFormatPr defaultColWidth="10.85546875" defaultRowHeight="15"/>
  <cols>
    <col min="1" max="1" width="10.85546875" style="2"/>
    <col min="2" max="2" width="64.28515625" style="2" customWidth="1"/>
    <col min="3" max="3" width="14" style="2" customWidth="1"/>
    <col min="4" max="4" width="14.42578125" style="2" customWidth="1"/>
    <col min="5" max="5" width="13.140625" style="2" customWidth="1"/>
    <col min="6" max="6" width="14.28515625" style="2" customWidth="1"/>
    <col min="7" max="7" width="15" style="2" bestFit="1" customWidth="1"/>
    <col min="8" max="8" width="15" style="3" bestFit="1" customWidth="1"/>
    <col min="9" max="13" width="15" style="2" bestFit="1" customWidth="1"/>
    <col min="14" max="16384" width="10.85546875" style="2"/>
  </cols>
  <sheetData>
    <row r="1" spans="1:13">
      <c r="A1" s="1" t="s">
        <v>185</v>
      </c>
      <c r="C1" s="1" t="s">
        <v>0</v>
      </c>
      <c r="D1" s="1" t="s">
        <v>1</v>
      </c>
      <c r="E1" s="1" t="s">
        <v>2</v>
      </c>
      <c r="F1" s="1" t="s">
        <v>3</v>
      </c>
      <c r="G1" s="1" t="s">
        <v>72</v>
      </c>
      <c r="H1" s="37" t="s">
        <v>73</v>
      </c>
      <c r="I1" s="1" t="s">
        <v>74</v>
      </c>
      <c r="J1" s="1" t="s">
        <v>75</v>
      </c>
      <c r="K1" s="37" t="s">
        <v>76</v>
      </c>
      <c r="L1" s="1" t="s">
        <v>77</v>
      </c>
      <c r="M1" s="37" t="s">
        <v>78</v>
      </c>
    </row>
    <row r="2" spans="1:13" ht="15" customHeight="1">
      <c r="A2" s="163" t="s">
        <v>4</v>
      </c>
      <c r="B2" s="1" t="s">
        <v>168</v>
      </c>
    </row>
    <row r="3" spans="1:13" ht="15" customHeight="1">
      <c r="A3" s="163"/>
      <c r="B3" s="43" t="s">
        <v>188</v>
      </c>
    </row>
    <row r="4" spans="1:13">
      <c r="A4" s="163"/>
      <c r="B4" s="15" t="s">
        <v>79</v>
      </c>
      <c r="C4" s="17"/>
      <c r="D4" s="17"/>
      <c r="E4" s="17"/>
      <c r="F4" s="17"/>
      <c r="G4" s="17"/>
      <c r="H4" s="17"/>
      <c r="I4" s="17"/>
      <c r="J4" s="17"/>
      <c r="K4" s="17"/>
      <c r="L4" s="17"/>
      <c r="M4" s="17"/>
    </row>
    <row r="5" spans="1:13">
      <c r="A5" s="163"/>
      <c r="B5" s="9" t="s">
        <v>136</v>
      </c>
      <c r="C5" s="17"/>
      <c r="D5" s="17"/>
      <c r="E5" s="17"/>
      <c r="F5" s="17"/>
      <c r="G5" s="17"/>
      <c r="H5" s="17"/>
      <c r="I5" s="17"/>
      <c r="J5" s="17"/>
      <c r="K5" s="17"/>
      <c r="L5" s="17"/>
      <c r="M5" s="17"/>
    </row>
    <row r="6" spans="1:13">
      <c r="A6" s="163"/>
      <c r="B6" s="9" t="s">
        <v>138</v>
      </c>
      <c r="C6" s="9"/>
      <c r="D6" s="9"/>
      <c r="E6" s="9"/>
      <c r="F6" s="9"/>
      <c r="G6" s="9"/>
      <c r="H6" s="9"/>
      <c r="I6" s="9"/>
      <c r="J6" s="9"/>
      <c r="K6" s="9"/>
      <c r="L6" s="9"/>
      <c r="M6" s="9"/>
    </row>
    <row r="7" spans="1:13">
      <c r="A7" s="163"/>
      <c r="B7" s="9" t="s">
        <v>139</v>
      </c>
      <c r="C7" s="17"/>
      <c r="D7" s="17"/>
      <c r="E7" s="17"/>
      <c r="F7" s="17"/>
      <c r="G7" s="17"/>
      <c r="H7" s="17"/>
      <c r="I7" s="17"/>
      <c r="J7" s="17"/>
      <c r="K7" s="17"/>
      <c r="L7" s="17"/>
      <c r="M7" s="17"/>
    </row>
    <row r="8" spans="1:13">
      <c r="A8" s="163"/>
      <c r="B8" s="43" t="s">
        <v>189</v>
      </c>
    </row>
    <row r="9" spans="1:13">
      <c r="A9" s="163"/>
      <c r="B9" s="40" t="s">
        <v>79</v>
      </c>
      <c r="C9" s="39">
        <f>Assumptions!C3</f>
        <v>0.9</v>
      </c>
      <c r="D9" s="39">
        <f>Assumptions!D3</f>
        <v>0.9</v>
      </c>
      <c r="E9" s="39">
        <f>Assumptions!E3</f>
        <v>0.9</v>
      </c>
      <c r="F9" s="39">
        <f>Assumptions!F3</f>
        <v>0.95</v>
      </c>
      <c r="G9" s="39">
        <f>Assumptions!G3</f>
        <v>0.95</v>
      </c>
      <c r="H9" s="39">
        <f>Assumptions!H3</f>
        <v>0.95</v>
      </c>
      <c r="I9" s="39">
        <f>Assumptions!I3</f>
        <v>0.95</v>
      </c>
      <c r="J9" s="39">
        <f>Assumptions!J3</f>
        <v>0.95</v>
      </c>
      <c r="K9" s="39">
        <f>Assumptions!K3</f>
        <v>0.95</v>
      </c>
      <c r="L9" s="39">
        <f>Assumptions!L3</f>
        <v>0.95</v>
      </c>
      <c r="M9" s="39">
        <f>Assumptions!M3</f>
        <v>0.95</v>
      </c>
    </row>
    <row r="10" spans="1:13">
      <c r="A10" s="163"/>
      <c r="B10" s="9" t="s">
        <v>136</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c r="A11" s="163"/>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c r="A12" s="163"/>
      <c r="B12" s="9" t="s">
        <v>143</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c r="A13" s="163"/>
      <c r="B13" s="43" t="s">
        <v>84</v>
      </c>
    </row>
    <row r="14" spans="1:13">
      <c r="A14" s="163"/>
      <c r="B14" s="9" t="s">
        <v>145</v>
      </c>
      <c r="C14" s="32"/>
      <c r="D14" s="32"/>
      <c r="E14" s="32"/>
      <c r="F14" s="32"/>
      <c r="G14" s="32"/>
      <c r="H14" s="32"/>
      <c r="I14" s="32"/>
      <c r="J14" s="32"/>
      <c r="K14" s="32"/>
      <c r="L14" s="32"/>
      <c r="M14" s="32"/>
    </row>
    <row r="15" spans="1:13">
      <c r="A15" s="163"/>
      <c r="B15" s="9" t="s">
        <v>146</v>
      </c>
      <c r="C15" s="36"/>
      <c r="D15" s="36"/>
      <c r="E15" s="36"/>
      <c r="F15" s="36"/>
      <c r="G15" s="36"/>
      <c r="H15" s="36"/>
      <c r="I15" s="36"/>
      <c r="J15" s="36"/>
      <c r="K15" s="36"/>
      <c r="L15" s="36"/>
      <c r="M15" s="36"/>
    </row>
    <row r="16" spans="1:13">
      <c r="A16" s="163"/>
      <c r="B16" s="9" t="s">
        <v>147</v>
      </c>
      <c r="C16" s="17"/>
      <c r="D16" s="17"/>
      <c r="E16" s="17"/>
      <c r="F16" s="17"/>
      <c r="G16" s="17"/>
      <c r="H16" s="17"/>
      <c r="I16" s="17"/>
      <c r="J16" s="17"/>
      <c r="K16" s="17"/>
      <c r="L16" s="17"/>
      <c r="M16" s="17"/>
    </row>
    <row r="17" spans="1:13">
      <c r="A17" s="163"/>
      <c r="B17" s="43" t="s">
        <v>85</v>
      </c>
    </row>
    <row r="18" spans="1:13">
      <c r="A18" s="163"/>
      <c r="B18" s="9" t="s">
        <v>145</v>
      </c>
      <c r="C18" s="32"/>
      <c r="D18" s="32"/>
      <c r="E18" s="32"/>
      <c r="F18" s="32"/>
      <c r="G18" s="32"/>
      <c r="H18" s="32"/>
      <c r="I18" s="32"/>
      <c r="J18" s="32"/>
      <c r="K18" s="32"/>
      <c r="L18" s="32"/>
      <c r="M18" s="32"/>
    </row>
    <row r="19" spans="1:13">
      <c r="A19" s="163"/>
      <c r="B19" s="9" t="s">
        <v>149</v>
      </c>
      <c r="C19" s="36"/>
      <c r="D19" s="36"/>
      <c r="E19" s="36"/>
      <c r="F19" s="36"/>
      <c r="G19" s="36"/>
      <c r="H19" s="36"/>
      <c r="I19" s="36"/>
      <c r="J19" s="36"/>
      <c r="K19" s="36"/>
      <c r="L19" s="36"/>
      <c r="M19" s="36"/>
    </row>
    <row r="20" spans="1:13">
      <c r="A20" s="163"/>
      <c r="B20" s="9" t="s">
        <v>150</v>
      </c>
      <c r="C20" s="17"/>
      <c r="D20" s="17"/>
      <c r="E20" s="17"/>
      <c r="F20" s="17"/>
      <c r="G20" s="17"/>
      <c r="H20" s="17"/>
      <c r="I20" s="17"/>
      <c r="J20" s="17"/>
      <c r="K20" s="17"/>
      <c r="L20" s="17"/>
      <c r="M20" s="17"/>
    </row>
    <row r="21" spans="1:13">
      <c r="A21" s="163"/>
      <c r="B21" s="43" t="s">
        <v>190</v>
      </c>
    </row>
    <row r="22" spans="1:13">
      <c r="A22" s="163"/>
      <c r="B22" s="9" t="s">
        <v>152</v>
      </c>
      <c r="C22" s="32"/>
      <c r="D22" s="32"/>
      <c r="E22" s="32"/>
      <c r="F22" s="32"/>
      <c r="G22" s="32"/>
      <c r="H22" s="32"/>
      <c r="I22" s="32"/>
      <c r="J22" s="32"/>
      <c r="K22" s="32"/>
      <c r="L22" s="32"/>
      <c r="M22" s="32"/>
    </row>
    <row r="23" spans="1:13">
      <c r="A23" s="163"/>
      <c r="B23" s="9" t="s">
        <v>153</v>
      </c>
      <c r="C23" s="9"/>
      <c r="D23" s="9"/>
      <c r="E23" s="9"/>
      <c r="F23" s="9"/>
      <c r="G23" s="9"/>
      <c r="H23" s="9"/>
      <c r="I23" s="9"/>
      <c r="J23" s="9"/>
      <c r="K23" s="9"/>
      <c r="L23" s="9"/>
      <c r="M23" s="9"/>
    </row>
    <row r="24" spans="1:13">
      <c r="A24" s="163"/>
      <c r="B24" s="9" t="s">
        <v>154</v>
      </c>
      <c r="C24" s="17"/>
      <c r="D24" s="17"/>
      <c r="E24" s="17"/>
      <c r="F24" s="17"/>
      <c r="G24" s="17"/>
      <c r="H24" s="17"/>
      <c r="I24" s="17"/>
      <c r="J24" s="17"/>
      <c r="K24" s="17"/>
      <c r="L24" s="17"/>
      <c r="M24" s="17"/>
    </row>
    <row r="25" spans="1:13">
      <c r="A25" s="163"/>
      <c r="B25" s="43" t="s">
        <v>191</v>
      </c>
    </row>
    <row r="26" spans="1:13">
      <c r="A26" s="163"/>
      <c r="B26" s="9" t="s">
        <v>152</v>
      </c>
      <c r="C26" s="32"/>
      <c r="D26" s="32"/>
      <c r="E26" s="32"/>
      <c r="F26" s="32"/>
      <c r="G26" s="32"/>
      <c r="H26" s="32"/>
      <c r="I26" s="32"/>
      <c r="J26" s="32"/>
      <c r="K26" s="32"/>
      <c r="L26" s="32"/>
      <c r="M26" s="32"/>
    </row>
    <row r="27" spans="1:13">
      <c r="A27" s="163"/>
      <c r="B27" s="9" t="s">
        <v>156</v>
      </c>
      <c r="C27" s="9"/>
      <c r="D27" s="9"/>
      <c r="E27" s="9"/>
      <c r="F27" s="9"/>
      <c r="G27" s="9"/>
      <c r="H27" s="9"/>
      <c r="I27" s="9"/>
      <c r="J27" s="9"/>
      <c r="K27" s="9"/>
      <c r="L27" s="9"/>
      <c r="M27" s="9"/>
    </row>
    <row r="28" spans="1:13">
      <c r="A28" s="163"/>
      <c r="B28" s="9" t="s">
        <v>157</v>
      </c>
      <c r="C28" s="17"/>
      <c r="D28" s="17"/>
      <c r="E28" s="17"/>
      <c r="F28" s="17"/>
      <c r="G28" s="17"/>
      <c r="H28" s="17"/>
      <c r="I28" s="17"/>
      <c r="J28" s="17"/>
      <c r="K28" s="17"/>
      <c r="L28" s="17"/>
      <c r="M28" s="17"/>
    </row>
    <row r="29" spans="1:13">
      <c r="A29" s="163"/>
      <c r="B29" s="43" t="s">
        <v>83</v>
      </c>
    </row>
    <row r="30" spans="1:13">
      <c r="A30" s="163"/>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3"/>
      <c r="B36" s="2" t="s">
        <v>7</v>
      </c>
      <c r="C36" s="5">
        <f>Assumptions!C30</f>
        <v>8.2500000000000004E-2</v>
      </c>
      <c r="D36" s="5"/>
      <c r="E36" s="5"/>
      <c r="F36" s="5"/>
      <c r="G36" s="5"/>
      <c r="H36" s="5"/>
      <c r="I36" s="5"/>
      <c r="J36" s="5"/>
      <c r="K36" s="5"/>
      <c r="L36" s="5"/>
      <c r="M36" s="5"/>
    </row>
    <row r="38" spans="1:13" ht="15" customHeight="1">
      <c r="A38" s="158" t="s">
        <v>8</v>
      </c>
      <c r="B38" s="1" t="s">
        <v>9</v>
      </c>
    </row>
    <row r="39" spans="1:13">
      <c r="A39" s="158"/>
      <c r="B39" s="43" t="s">
        <v>188</v>
      </c>
      <c r="C39" s="16"/>
      <c r="D39" s="16"/>
      <c r="E39" s="16"/>
      <c r="F39" s="16"/>
      <c r="G39" s="16"/>
      <c r="H39" s="16"/>
      <c r="I39" s="16"/>
      <c r="J39" s="16"/>
      <c r="K39" s="16"/>
      <c r="L39" s="16"/>
      <c r="M39" s="16"/>
    </row>
    <row r="40" spans="1:13">
      <c r="A40" s="158"/>
      <c r="B40" s="15" t="s">
        <v>79</v>
      </c>
      <c r="C40" s="16"/>
      <c r="D40" s="16"/>
      <c r="E40" s="16"/>
      <c r="F40" s="16"/>
      <c r="G40" s="16"/>
      <c r="H40" s="16"/>
      <c r="I40" s="16"/>
      <c r="J40" s="16"/>
      <c r="K40" s="16"/>
      <c r="L40" s="16"/>
      <c r="M40" s="16"/>
    </row>
    <row r="41" spans="1:13">
      <c r="A41" s="158"/>
      <c r="B41" s="9" t="s">
        <v>136</v>
      </c>
      <c r="C41" s="16"/>
      <c r="D41" s="16"/>
      <c r="E41" s="16"/>
      <c r="F41" s="16"/>
      <c r="G41" s="16"/>
      <c r="H41" s="16"/>
      <c r="I41" s="16"/>
      <c r="J41" s="16"/>
      <c r="K41" s="16"/>
      <c r="L41" s="16"/>
      <c r="M41" s="16"/>
    </row>
    <row r="42" spans="1:13">
      <c r="A42" s="158"/>
      <c r="B42" s="9" t="s">
        <v>138</v>
      </c>
      <c r="C42" s="16"/>
      <c r="D42" s="16"/>
      <c r="E42" s="16"/>
      <c r="F42" s="16"/>
      <c r="G42" s="16"/>
      <c r="H42" s="16"/>
      <c r="I42" s="16"/>
      <c r="J42" s="16"/>
      <c r="K42" s="16"/>
      <c r="L42" s="16"/>
      <c r="M42" s="16"/>
    </row>
    <row r="43" spans="1:13">
      <c r="A43" s="158"/>
      <c r="B43" s="9" t="s">
        <v>139</v>
      </c>
      <c r="C43" s="16"/>
      <c r="D43" s="16"/>
      <c r="E43" s="16"/>
      <c r="F43" s="16"/>
      <c r="G43" s="16"/>
      <c r="H43" s="16"/>
      <c r="I43" s="16"/>
      <c r="J43" s="16"/>
      <c r="K43" s="16"/>
      <c r="L43" s="16"/>
      <c r="M43" s="16"/>
    </row>
    <row r="44" spans="1:13">
      <c r="A44" s="158"/>
      <c r="B44" s="43" t="s">
        <v>189</v>
      </c>
      <c r="C44" s="16"/>
      <c r="D44" s="16"/>
      <c r="E44" s="16"/>
      <c r="F44" s="16"/>
      <c r="G44" s="16"/>
      <c r="H44" s="16"/>
      <c r="I44" s="16"/>
      <c r="J44" s="16"/>
      <c r="K44" s="16"/>
      <c r="L44" s="16"/>
      <c r="M44" s="16"/>
    </row>
    <row r="45" spans="1:13">
      <c r="A45" s="158"/>
      <c r="B45" s="40" t="s">
        <v>79</v>
      </c>
      <c r="C45" s="16">
        <v>0</v>
      </c>
      <c r="D45" s="16">
        <v>0</v>
      </c>
      <c r="E45" s="16">
        <v>0</v>
      </c>
      <c r="F45" s="16">
        <v>0</v>
      </c>
      <c r="G45" s="16">
        <v>0</v>
      </c>
      <c r="H45" s="16">
        <v>0</v>
      </c>
      <c r="I45" s="16">
        <v>0</v>
      </c>
      <c r="J45" s="16">
        <v>0</v>
      </c>
      <c r="K45" s="16">
        <v>0</v>
      </c>
      <c r="L45" s="16">
        <v>0</v>
      </c>
      <c r="M45" s="16">
        <v>0</v>
      </c>
    </row>
    <row r="46" spans="1:13">
      <c r="A46" s="158"/>
      <c r="B46" s="9" t="s">
        <v>136</v>
      </c>
      <c r="C46" s="16">
        <v>0</v>
      </c>
      <c r="D46" s="16">
        <v>0</v>
      </c>
      <c r="E46" s="16">
        <v>0</v>
      </c>
      <c r="F46" s="16">
        <v>0</v>
      </c>
      <c r="G46" s="16">
        <v>0</v>
      </c>
      <c r="H46" s="16">
        <v>0</v>
      </c>
      <c r="I46" s="16">
        <v>0</v>
      </c>
      <c r="J46" s="16">
        <v>0</v>
      </c>
      <c r="K46" s="16">
        <v>0</v>
      </c>
      <c r="L46" s="16">
        <v>0</v>
      </c>
      <c r="M46" s="16">
        <v>0</v>
      </c>
    </row>
    <row r="47" spans="1:13">
      <c r="A47" s="158"/>
      <c r="B47" s="9" t="s">
        <v>142</v>
      </c>
      <c r="C47" s="16">
        <v>0</v>
      </c>
      <c r="D47" s="16">
        <v>0</v>
      </c>
      <c r="E47" s="16">
        <v>0</v>
      </c>
      <c r="F47" s="16">
        <v>0</v>
      </c>
      <c r="G47" s="16">
        <v>0</v>
      </c>
      <c r="H47" s="16">
        <v>0</v>
      </c>
      <c r="I47" s="16">
        <v>0</v>
      </c>
      <c r="J47" s="16">
        <v>0</v>
      </c>
      <c r="K47" s="16">
        <v>0</v>
      </c>
      <c r="L47" s="16">
        <v>0</v>
      </c>
      <c r="M47" s="16">
        <v>0</v>
      </c>
    </row>
    <row r="48" spans="1:13">
      <c r="A48" s="158"/>
      <c r="B48" s="9" t="s">
        <v>143</v>
      </c>
      <c r="C48" s="16">
        <v>0</v>
      </c>
      <c r="D48" s="16">
        <v>0</v>
      </c>
      <c r="E48" s="16">
        <v>0</v>
      </c>
      <c r="F48" s="16">
        <v>0</v>
      </c>
      <c r="G48" s="16">
        <v>0</v>
      </c>
      <c r="H48" s="16">
        <v>0</v>
      </c>
      <c r="I48" s="16">
        <v>0</v>
      </c>
      <c r="J48" s="16">
        <v>0</v>
      </c>
      <c r="K48" s="16">
        <v>0</v>
      </c>
      <c r="L48" s="16">
        <v>0</v>
      </c>
      <c r="M48" s="16">
        <v>0</v>
      </c>
    </row>
    <row r="49" spans="1:13">
      <c r="A49" s="158"/>
      <c r="B49" s="43" t="s">
        <v>84</v>
      </c>
      <c r="C49" s="16"/>
      <c r="D49" s="16"/>
      <c r="E49" s="16"/>
      <c r="F49" s="16"/>
      <c r="G49" s="16"/>
      <c r="H49" s="16"/>
      <c r="I49" s="16"/>
      <c r="J49" s="16"/>
      <c r="K49" s="16"/>
      <c r="L49" s="16"/>
      <c r="M49" s="16"/>
    </row>
    <row r="50" spans="1:13">
      <c r="A50" s="158"/>
      <c r="B50" s="9" t="s">
        <v>145</v>
      </c>
      <c r="C50" s="16"/>
      <c r="D50" s="16"/>
      <c r="E50" s="16"/>
      <c r="F50" s="16"/>
      <c r="G50" s="16"/>
      <c r="H50" s="16"/>
      <c r="I50" s="16"/>
      <c r="J50" s="16"/>
      <c r="K50" s="16"/>
      <c r="L50" s="16"/>
      <c r="M50" s="16"/>
    </row>
    <row r="51" spans="1:13">
      <c r="A51" s="158"/>
      <c r="B51" s="9" t="s">
        <v>146</v>
      </c>
      <c r="C51" s="16"/>
      <c r="D51" s="16"/>
      <c r="E51" s="16"/>
      <c r="F51" s="16"/>
      <c r="G51" s="16"/>
      <c r="H51" s="16"/>
      <c r="I51" s="16"/>
      <c r="J51" s="16"/>
      <c r="K51" s="16"/>
      <c r="L51" s="16"/>
      <c r="M51" s="16"/>
    </row>
    <row r="52" spans="1:13">
      <c r="A52" s="158"/>
      <c r="B52" s="9" t="s">
        <v>147</v>
      </c>
      <c r="C52" s="16"/>
      <c r="D52" s="16"/>
      <c r="E52" s="16"/>
      <c r="F52" s="16"/>
      <c r="G52" s="16"/>
      <c r="H52" s="16"/>
      <c r="I52" s="16"/>
      <c r="J52" s="16"/>
      <c r="K52" s="16"/>
      <c r="L52" s="16"/>
      <c r="M52" s="16"/>
    </row>
    <row r="53" spans="1:13">
      <c r="A53" s="158"/>
      <c r="B53" s="43" t="s">
        <v>85</v>
      </c>
      <c r="C53" s="16"/>
      <c r="D53" s="16"/>
      <c r="E53" s="16"/>
      <c r="F53" s="16"/>
      <c r="G53" s="16"/>
      <c r="H53" s="16"/>
      <c r="I53" s="16"/>
      <c r="J53" s="16"/>
      <c r="K53" s="16"/>
      <c r="L53" s="16"/>
      <c r="M53" s="16"/>
    </row>
    <row r="54" spans="1:13">
      <c r="A54" s="158"/>
      <c r="B54" s="9" t="s">
        <v>145</v>
      </c>
      <c r="C54" s="16"/>
      <c r="D54" s="16"/>
      <c r="E54" s="16"/>
      <c r="F54" s="16"/>
      <c r="G54" s="16"/>
      <c r="H54" s="16"/>
      <c r="I54" s="16"/>
      <c r="J54" s="16"/>
      <c r="K54" s="16"/>
      <c r="L54" s="16"/>
      <c r="M54" s="16"/>
    </row>
    <row r="55" spans="1:13">
      <c r="A55" s="158"/>
      <c r="B55" s="9" t="s">
        <v>149</v>
      </c>
      <c r="C55" s="16"/>
      <c r="D55" s="16"/>
      <c r="E55" s="16"/>
      <c r="F55" s="16"/>
      <c r="G55" s="16"/>
      <c r="H55" s="16"/>
      <c r="I55" s="16"/>
      <c r="J55" s="16"/>
      <c r="K55" s="16"/>
      <c r="L55" s="16"/>
      <c r="M55" s="16"/>
    </row>
    <row r="56" spans="1:13">
      <c r="A56" s="158"/>
      <c r="B56" s="9" t="s">
        <v>150</v>
      </c>
      <c r="C56" s="16"/>
      <c r="D56" s="16"/>
      <c r="E56" s="16"/>
      <c r="F56" s="16"/>
      <c r="G56" s="16"/>
      <c r="H56" s="16"/>
      <c r="I56" s="16"/>
      <c r="J56" s="16"/>
      <c r="K56" s="16"/>
      <c r="L56" s="16"/>
      <c r="M56" s="16"/>
    </row>
    <row r="57" spans="1:13">
      <c r="A57" s="158"/>
      <c r="B57" s="43" t="s">
        <v>190</v>
      </c>
      <c r="C57" s="16"/>
      <c r="D57" s="16"/>
      <c r="E57" s="16"/>
      <c r="F57" s="16"/>
      <c r="G57" s="16"/>
      <c r="H57" s="16"/>
      <c r="I57" s="16"/>
      <c r="J57" s="16"/>
      <c r="K57" s="16"/>
      <c r="L57" s="16"/>
      <c r="M57" s="16"/>
    </row>
    <row r="58" spans="1:13">
      <c r="A58" s="158"/>
      <c r="B58" s="9" t="s">
        <v>152</v>
      </c>
      <c r="C58" s="16"/>
      <c r="D58" s="16"/>
      <c r="E58" s="16"/>
      <c r="F58" s="16"/>
      <c r="G58" s="16"/>
      <c r="H58" s="16"/>
      <c r="I58" s="16"/>
      <c r="J58" s="16"/>
      <c r="K58" s="16"/>
      <c r="L58" s="16"/>
      <c r="M58" s="16"/>
    </row>
    <row r="59" spans="1:13">
      <c r="A59" s="158"/>
      <c r="B59" s="9" t="s">
        <v>153</v>
      </c>
      <c r="C59" s="16"/>
      <c r="D59" s="16"/>
      <c r="E59" s="16"/>
      <c r="F59" s="16"/>
      <c r="G59" s="16"/>
      <c r="H59" s="16"/>
      <c r="I59" s="16"/>
      <c r="J59" s="16"/>
      <c r="K59" s="16"/>
      <c r="L59" s="16"/>
      <c r="M59" s="16"/>
    </row>
    <row r="60" spans="1:13">
      <c r="A60" s="158"/>
      <c r="B60" s="9" t="s">
        <v>154</v>
      </c>
      <c r="C60" s="16"/>
      <c r="D60" s="16"/>
      <c r="E60" s="16"/>
      <c r="F60" s="16"/>
      <c r="G60" s="16"/>
      <c r="H60" s="16"/>
      <c r="I60" s="16"/>
      <c r="J60" s="16"/>
      <c r="K60" s="16"/>
      <c r="L60" s="16"/>
      <c r="M60" s="16"/>
    </row>
    <row r="61" spans="1:13">
      <c r="A61" s="158"/>
      <c r="B61" s="43" t="s">
        <v>191</v>
      </c>
      <c r="C61" s="16"/>
      <c r="D61" s="16"/>
      <c r="E61" s="16"/>
      <c r="F61" s="16"/>
      <c r="G61" s="16"/>
      <c r="H61" s="16"/>
      <c r="I61" s="16"/>
      <c r="J61" s="16"/>
      <c r="K61" s="16"/>
      <c r="L61" s="16"/>
      <c r="M61" s="16"/>
    </row>
    <row r="62" spans="1:13">
      <c r="A62" s="158"/>
      <c r="B62" s="9" t="s">
        <v>152</v>
      </c>
      <c r="C62" s="16"/>
      <c r="D62" s="16"/>
      <c r="E62" s="16"/>
      <c r="F62" s="16"/>
      <c r="G62" s="16"/>
      <c r="H62" s="16"/>
      <c r="I62" s="16"/>
      <c r="J62" s="16"/>
      <c r="K62" s="16"/>
      <c r="L62" s="16"/>
      <c r="M62" s="16"/>
    </row>
    <row r="63" spans="1:13">
      <c r="A63" s="158"/>
      <c r="B63" s="9" t="s">
        <v>156</v>
      </c>
      <c r="C63" s="16"/>
      <c r="D63" s="16"/>
      <c r="E63" s="16"/>
      <c r="F63" s="16"/>
      <c r="G63" s="16"/>
      <c r="H63" s="16"/>
      <c r="I63" s="16"/>
      <c r="J63" s="16"/>
      <c r="K63" s="16"/>
      <c r="L63" s="16"/>
      <c r="M63" s="16"/>
    </row>
    <row r="64" spans="1:13">
      <c r="A64" s="158"/>
      <c r="B64" s="9" t="s">
        <v>157</v>
      </c>
      <c r="C64" s="16"/>
      <c r="D64" s="16"/>
      <c r="E64" s="16"/>
      <c r="F64" s="16"/>
      <c r="G64" s="16"/>
      <c r="H64" s="16"/>
      <c r="I64" s="16"/>
      <c r="J64" s="16"/>
      <c r="K64" s="16"/>
      <c r="L64" s="16"/>
      <c r="M64" s="16"/>
    </row>
    <row r="65" spans="1:13">
      <c r="A65" s="158"/>
      <c r="B65" s="43" t="s">
        <v>83</v>
      </c>
      <c r="C65" s="16"/>
      <c r="D65" s="16"/>
      <c r="E65" s="16"/>
      <c r="F65" s="16"/>
      <c r="G65" s="16"/>
      <c r="H65" s="16"/>
      <c r="I65" s="16"/>
      <c r="J65" s="16"/>
      <c r="K65" s="16"/>
      <c r="L65" s="16"/>
      <c r="M65" s="16"/>
    </row>
    <row r="66" spans="1:13">
      <c r="A66" s="158"/>
      <c r="B66" s="9" t="s">
        <v>208</v>
      </c>
      <c r="C66" s="16">
        <v>0</v>
      </c>
      <c r="D66" s="16">
        <v>0</v>
      </c>
      <c r="E66" s="16">
        <v>0</v>
      </c>
      <c r="F66" s="16">
        <v>0</v>
      </c>
      <c r="G66" s="16">
        <v>0</v>
      </c>
      <c r="H66" s="16">
        <v>0</v>
      </c>
      <c r="I66" s="16">
        <v>0</v>
      </c>
      <c r="J66" s="16">
        <v>0</v>
      </c>
      <c r="K66" s="16">
        <v>0</v>
      </c>
      <c r="L66" s="16">
        <v>0</v>
      </c>
      <c r="M66" s="16">
        <v>0</v>
      </c>
    </row>
    <row r="67" spans="1:13">
      <c r="A67" s="158"/>
      <c r="B67" s="9" t="s">
        <v>179</v>
      </c>
      <c r="C67" s="16">
        <v>0</v>
      </c>
      <c r="D67" s="16">
        <v>0</v>
      </c>
      <c r="E67" s="16">
        <v>0</v>
      </c>
      <c r="F67" s="16">
        <v>0</v>
      </c>
      <c r="G67" s="16">
        <v>0</v>
      </c>
      <c r="H67" s="16">
        <v>0</v>
      </c>
      <c r="I67" s="16">
        <v>0</v>
      </c>
      <c r="J67" s="16">
        <v>0</v>
      </c>
      <c r="K67" s="16">
        <v>0</v>
      </c>
      <c r="L67" s="16">
        <v>0</v>
      </c>
      <c r="M67" s="16">
        <v>0</v>
      </c>
    </row>
    <row r="68" spans="1:13">
      <c r="A68" s="158"/>
      <c r="B68" s="9" t="s">
        <v>180</v>
      </c>
      <c r="C68" s="16">
        <v>0</v>
      </c>
      <c r="D68" s="16">
        <v>0</v>
      </c>
      <c r="E68" s="16">
        <v>0</v>
      </c>
      <c r="F68" s="16">
        <v>0</v>
      </c>
      <c r="G68" s="16">
        <v>0</v>
      </c>
      <c r="H68" s="16">
        <v>0</v>
      </c>
      <c r="I68" s="16">
        <v>0</v>
      </c>
      <c r="J68" s="16">
        <v>0</v>
      </c>
      <c r="K68" s="16">
        <v>0</v>
      </c>
      <c r="L68" s="16">
        <v>0</v>
      </c>
      <c r="M68" s="16">
        <v>0</v>
      </c>
    </row>
    <row r="69" spans="1:13">
      <c r="A69" s="158"/>
      <c r="B69" s="9" t="s">
        <v>133</v>
      </c>
      <c r="C69" s="16">
        <v>0</v>
      </c>
      <c r="D69" s="16">
        <v>0</v>
      </c>
      <c r="E69" s="16">
        <v>0</v>
      </c>
      <c r="F69" s="16">
        <v>0</v>
      </c>
      <c r="G69" s="16">
        <v>0</v>
      </c>
      <c r="H69" s="16">
        <v>0</v>
      </c>
      <c r="I69" s="16">
        <v>0</v>
      </c>
      <c r="J69" s="16">
        <v>0</v>
      </c>
      <c r="K69" s="16">
        <v>0</v>
      </c>
      <c r="L69" s="16">
        <v>0</v>
      </c>
      <c r="M69" s="16">
        <v>0</v>
      </c>
    </row>
    <row r="70" spans="1:13">
      <c r="A70" s="158"/>
      <c r="B70" s="9" t="s">
        <v>5</v>
      </c>
      <c r="C70" s="16">
        <v>0</v>
      </c>
      <c r="D70" s="16">
        <v>0</v>
      </c>
      <c r="E70" s="16">
        <v>0</v>
      </c>
      <c r="F70" s="16">
        <v>0</v>
      </c>
      <c r="G70" s="16">
        <v>0</v>
      </c>
      <c r="H70" s="16">
        <v>0</v>
      </c>
      <c r="I70" s="16">
        <v>0</v>
      </c>
      <c r="J70" s="16">
        <v>0</v>
      </c>
      <c r="K70" s="16">
        <v>0</v>
      </c>
      <c r="L70" s="16">
        <v>0</v>
      </c>
      <c r="M70" s="16">
        <v>0</v>
      </c>
    </row>
    <row r="71" spans="1:13">
      <c r="A71" s="158"/>
      <c r="B71" s="9" t="s">
        <v>6</v>
      </c>
      <c r="C71" s="16">
        <v>0</v>
      </c>
      <c r="D71" s="16">
        <v>0</v>
      </c>
      <c r="E71" s="16">
        <v>0</v>
      </c>
      <c r="F71" s="16">
        <v>0</v>
      </c>
      <c r="G71" s="16">
        <v>0</v>
      </c>
      <c r="H71" s="16">
        <v>0</v>
      </c>
      <c r="I71" s="16">
        <v>0</v>
      </c>
      <c r="J71" s="16">
        <v>0</v>
      </c>
      <c r="K71" s="16">
        <v>0</v>
      </c>
      <c r="L71" s="16">
        <v>0</v>
      </c>
      <c r="M71" s="16">
        <v>0</v>
      </c>
    </row>
    <row r="72" spans="1:13">
      <c r="A72" s="158"/>
      <c r="B72" s="2" t="s">
        <v>7</v>
      </c>
      <c r="C72" s="16">
        <v>0</v>
      </c>
      <c r="D72" s="16"/>
      <c r="E72" s="16"/>
      <c r="F72" s="16"/>
      <c r="G72" s="16"/>
      <c r="H72" s="16"/>
      <c r="I72" s="16"/>
      <c r="J72" s="16"/>
      <c r="K72" s="16"/>
      <c r="L72" s="16"/>
      <c r="M72" s="16"/>
    </row>
    <row r="73" spans="1:13">
      <c r="A73" s="6"/>
    </row>
    <row r="75" spans="1:13" ht="15" customHeight="1">
      <c r="A75" s="159" t="s">
        <v>10</v>
      </c>
      <c r="B75" s="1" t="s">
        <v>11</v>
      </c>
    </row>
    <row r="76" spans="1:13" s="15" customFormat="1">
      <c r="A76" s="159"/>
      <c r="B76" s="43" t="s">
        <v>188</v>
      </c>
    </row>
    <row r="77" spans="1:13" s="15" customFormat="1">
      <c r="A77" s="159"/>
      <c r="B77" s="15" t="s">
        <v>79</v>
      </c>
      <c r="C77" s="89"/>
      <c r="D77" s="89"/>
      <c r="E77" s="89"/>
      <c r="F77" s="89"/>
      <c r="G77" s="89"/>
      <c r="H77" s="89"/>
      <c r="I77" s="89"/>
      <c r="J77" s="89"/>
      <c r="K77" s="89"/>
      <c r="L77" s="89"/>
      <c r="M77" s="89"/>
    </row>
    <row r="78" spans="1:13" s="15" customFormat="1">
      <c r="A78" s="159"/>
      <c r="B78" s="9" t="s">
        <v>136</v>
      </c>
      <c r="C78" s="89"/>
      <c r="D78" s="89"/>
      <c r="E78" s="89"/>
      <c r="F78" s="89"/>
      <c r="G78" s="89"/>
      <c r="H78" s="89"/>
      <c r="I78" s="89"/>
      <c r="J78" s="89"/>
      <c r="K78" s="89"/>
      <c r="L78" s="89"/>
      <c r="M78" s="89"/>
    </row>
    <row r="79" spans="1:13" s="15" customFormat="1">
      <c r="A79" s="159"/>
      <c r="B79" s="9" t="s">
        <v>138</v>
      </c>
    </row>
    <row r="80" spans="1:13" s="9" customFormat="1">
      <c r="A80" s="159"/>
      <c r="B80" s="9" t="s">
        <v>139</v>
      </c>
      <c r="C80" s="89"/>
      <c r="D80" s="89"/>
      <c r="E80" s="89"/>
      <c r="F80" s="89"/>
      <c r="G80" s="89"/>
      <c r="H80" s="89"/>
      <c r="I80" s="89"/>
      <c r="J80" s="89"/>
      <c r="K80" s="89"/>
      <c r="L80" s="89"/>
      <c r="M80" s="89"/>
    </row>
    <row r="81" spans="1:13" s="9" customFormat="1">
      <c r="A81" s="159"/>
      <c r="B81" s="43" t="s">
        <v>189</v>
      </c>
      <c r="C81" s="88"/>
      <c r="D81" s="88"/>
      <c r="E81" s="88"/>
      <c r="F81" s="88"/>
      <c r="G81" s="88"/>
      <c r="H81" s="88"/>
      <c r="I81" s="88"/>
      <c r="J81" s="88"/>
      <c r="K81" s="88"/>
      <c r="L81" s="88"/>
      <c r="M81" s="88"/>
    </row>
    <row r="82" spans="1:13" s="9" customFormat="1">
      <c r="A82" s="159"/>
      <c r="B82" s="40" t="s">
        <v>79</v>
      </c>
      <c r="C82" s="89">
        <f t="shared" ref="C82:M82" si="0">C45+C9</f>
        <v>0.9</v>
      </c>
      <c r="D82" s="89">
        <f t="shared" si="0"/>
        <v>0.9</v>
      </c>
      <c r="E82" s="89">
        <f t="shared" si="0"/>
        <v>0.9</v>
      </c>
      <c r="F82" s="89">
        <f t="shared" si="0"/>
        <v>0.95</v>
      </c>
      <c r="G82" s="89">
        <f t="shared" si="0"/>
        <v>0.95</v>
      </c>
      <c r="H82" s="89">
        <f t="shared" si="0"/>
        <v>0.95</v>
      </c>
      <c r="I82" s="89">
        <f t="shared" si="0"/>
        <v>0.95</v>
      </c>
      <c r="J82" s="89">
        <f t="shared" si="0"/>
        <v>0.95</v>
      </c>
      <c r="K82" s="89">
        <f t="shared" si="0"/>
        <v>0.95</v>
      </c>
      <c r="L82" s="89">
        <f t="shared" si="0"/>
        <v>0.95</v>
      </c>
      <c r="M82" s="89">
        <f t="shared" si="0"/>
        <v>0.95</v>
      </c>
    </row>
    <row r="83" spans="1:13" s="9" customFormat="1">
      <c r="A83" s="159"/>
      <c r="B83" s="9" t="s">
        <v>136</v>
      </c>
      <c r="C83" s="89">
        <f t="shared" ref="C83:M83" si="1">C46+C10</f>
        <v>0.2118549684444995</v>
      </c>
      <c r="D83" s="89">
        <f t="shared" si="1"/>
        <v>0.2118549684444995</v>
      </c>
      <c r="E83" s="89">
        <f t="shared" si="1"/>
        <v>0.2118549684444995</v>
      </c>
      <c r="F83" s="89">
        <f t="shared" si="1"/>
        <v>0.2118549684444995</v>
      </c>
      <c r="G83" s="89">
        <f t="shared" si="1"/>
        <v>0.2118549684444995</v>
      </c>
      <c r="H83" s="89">
        <f t="shared" si="1"/>
        <v>0.2118549684444995</v>
      </c>
      <c r="I83" s="89">
        <f t="shared" si="1"/>
        <v>0.2118549684444995</v>
      </c>
      <c r="J83" s="89">
        <f t="shared" si="1"/>
        <v>0.2118549684444995</v>
      </c>
      <c r="K83" s="89">
        <f t="shared" si="1"/>
        <v>0.2118549684444995</v>
      </c>
      <c r="L83" s="89">
        <f t="shared" si="1"/>
        <v>0.2118549684444995</v>
      </c>
      <c r="M83" s="89">
        <f t="shared" si="1"/>
        <v>0.2118549684444995</v>
      </c>
    </row>
    <row r="84" spans="1:13">
      <c r="A84" s="159"/>
      <c r="B84" s="9" t="s">
        <v>142</v>
      </c>
      <c r="C84" s="15">
        <f t="shared" ref="C84:M84" si="2">C47+C11</f>
        <v>0.50488968395945144</v>
      </c>
      <c r="D84" s="15">
        <f t="shared" si="2"/>
        <v>0.55537865235539663</v>
      </c>
      <c r="E84" s="15">
        <f t="shared" si="2"/>
        <v>0.61091651759093635</v>
      </c>
      <c r="F84" s="15">
        <f t="shared" si="2"/>
        <v>0.67200816935003005</v>
      </c>
      <c r="G84" s="15">
        <f t="shared" si="2"/>
        <v>0.73920898628503307</v>
      </c>
      <c r="H84" s="15">
        <f t="shared" si="2"/>
        <v>0.81312988491353644</v>
      </c>
      <c r="I84" s="15">
        <f t="shared" si="2"/>
        <v>0.89444287340489015</v>
      </c>
      <c r="J84" s="15">
        <f t="shared" si="2"/>
        <v>0.9838871607453793</v>
      </c>
      <c r="K84" s="15">
        <f t="shared" si="2"/>
        <v>1.0822758768199172</v>
      </c>
      <c r="L84" s="15">
        <f t="shared" si="2"/>
        <v>1.190503464501909</v>
      </c>
      <c r="M84" s="15">
        <f t="shared" si="2"/>
        <v>1.3095538109521001</v>
      </c>
    </row>
    <row r="85" spans="1:13">
      <c r="A85" s="159"/>
      <c r="B85" s="9" t="s">
        <v>143</v>
      </c>
      <c r="C85" s="89">
        <f t="shared" ref="C85:M85" si="3">C48+C12</f>
        <v>0.3054089572164625</v>
      </c>
      <c r="D85" s="89">
        <f t="shared" si="3"/>
        <v>0.3054089572164625</v>
      </c>
      <c r="E85" s="89">
        <f t="shared" si="3"/>
        <v>0.3054089572164625</v>
      </c>
      <c r="F85" s="89">
        <f t="shared" si="3"/>
        <v>0.3054089572164625</v>
      </c>
      <c r="G85" s="89">
        <f t="shared" si="3"/>
        <v>0.3054089572164625</v>
      </c>
      <c r="H85" s="89">
        <f t="shared" si="3"/>
        <v>0.3054089572164625</v>
      </c>
      <c r="I85" s="89">
        <f t="shared" si="3"/>
        <v>0.3054089572164625</v>
      </c>
      <c r="J85" s="89">
        <f t="shared" si="3"/>
        <v>0.3054089572164625</v>
      </c>
      <c r="K85" s="89">
        <f t="shared" si="3"/>
        <v>0.3054089572164625</v>
      </c>
      <c r="L85" s="89">
        <f t="shared" si="3"/>
        <v>0.3054089572164625</v>
      </c>
      <c r="M85" s="89">
        <f t="shared" si="3"/>
        <v>0.3054089572164625</v>
      </c>
    </row>
    <row r="86" spans="1:13">
      <c r="A86" s="159"/>
      <c r="B86" s="43" t="s">
        <v>84</v>
      </c>
      <c r="C86" s="88"/>
      <c r="D86" s="88"/>
      <c r="E86" s="88"/>
      <c r="F86" s="88"/>
      <c r="G86" s="88"/>
      <c r="H86" s="88"/>
      <c r="I86" s="88"/>
      <c r="J86" s="88"/>
      <c r="K86" s="88"/>
      <c r="L86" s="88"/>
      <c r="M86" s="88"/>
    </row>
    <row r="87" spans="1:13">
      <c r="A87" s="159"/>
      <c r="B87" s="9" t="s">
        <v>145</v>
      </c>
      <c r="C87" s="89"/>
      <c r="D87" s="89"/>
      <c r="E87" s="89"/>
      <c r="F87" s="89"/>
      <c r="G87" s="89"/>
      <c r="H87" s="89"/>
      <c r="I87" s="89"/>
      <c r="J87" s="89"/>
      <c r="K87" s="89"/>
      <c r="L87" s="89"/>
      <c r="M87" s="89"/>
    </row>
    <row r="88" spans="1:13" s="9" customFormat="1">
      <c r="A88" s="159"/>
      <c r="B88" s="9" t="s">
        <v>146</v>
      </c>
      <c r="C88" s="38"/>
      <c r="D88" s="38"/>
      <c r="E88" s="38"/>
      <c r="F88" s="38"/>
      <c r="G88" s="38"/>
      <c r="H88" s="38"/>
      <c r="I88" s="38"/>
      <c r="J88" s="38"/>
      <c r="K88" s="38"/>
      <c r="L88" s="38"/>
      <c r="M88" s="38"/>
    </row>
    <row r="89" spans="1:13" s="9" customFormat="1">
      <c r="A89" s="159"/>
      <c r="B89" s="9" t="s">
        <v>147</v>
      </c>
      <c r="C89" s="89"/>
      <c r="D89" s="89"/>
      <c r="E89" s="89"/>
      <c r="F89" s="89"/>
      <c r="G89" s="89"/>
      <c r="H89" s="89"/>
      <c r="I89" s="89"/>
      <c r="J89" s="89"/>
      <c r="K89" s="89"/>
      <c r="L89" s="89"/>
      <c r="M89" s="89"/>
    </row>
    <row r="90" spans="1:13" s="9" customFormat="1">
      <c r="A90" s="159"/>
      <c r="B90" s="43" t="s">
        <v>85</v>
      </c>
      <c r="C90" s="88"/>
      <c r="D90" s="88"/>
      <c r="E90" s="88"/>
      <c r="F90" s="88"/>
      <c r="G90" s="88"/>
      <c r="H90" s="88"/>
      <c r="I90" s="88"/>
      <c r="J90" s="88"/>
      <c r="K90" s="88"/>
      <c r="L90" s="88"/>
      <c r="M90" s="88"/>
    </row>
    <row r="91" spans="1:13" s="15" customFormat="1">
      <c r="A91" s="159"/>
      <c r="B91" s="9" t="s">
        <v>145</v>
      </c>
      <c r="C91" s="89"/>
      <c r="D91" s="89"/>
      <c r="E91" s="89"/>
      <c r="F91" s="89"/>
      <c r="G91" s="89"/>
      <c r="H91" s="89"/>
      <c r="I91" s="89"/>
      <c r="J91" s="89"/>
      <c r="K91" s="89"/>
      <c r="L91" s="89"/>
      <c r="M91" s="89"/>
    </row>
    <row r="92" spans="1:13" s="15" customFormat="1">
      <c r="A92" s="159"/>
      <c r="B92" s="9" t="s">
        <v>149</v>
      </c>
      <c r="C92" s="38"/>
      <c r="D92" s="38"/>
      <c r="E92" s="38"/>
      <c r="F92" s="38"/>
      <c r="G92" s="38"/>
      <c r="H92" s="38"/>
      <c r="I92" s="38"/>
      <c r="J92" s="38"/>
      <c r="K92" s="38"/>
      <c r="L92" s="38"/>
      <c r="M92" s="38"/>
    </row>
    <row r="93" spans="1:13" s="9" customFormat="1">
      <c r="A93" s="159"/>
      <c r="B93" s="9" t="s">
        <v>150</v>
      </c>
      <c r="C93" s="89"/>
      <c r="D93" s="89"/>
      <c r="E93" s="89"/>
      <c r="F93" s="89"/>
      <c r="G93" s="89"/>
      <c r="H93" s="89"/>
      <c r="I93" s="89"/>
      <c r="J93" s="89"/>
      <c r="K93" s="89"/>
      <c r="L93" s="89"/>
      <c r="M93" s="89"/>
    </row>
    <row r="94" spans="1:13" s="9" customFormat="1">
      <c r="A94" s="159"/>
      <c r="B94" s="43" t="s">
        <v>190</v>
      </c>
      <c r="C94" s="88"/>
      <c r="D94" s="88"/>
      <c r="E94" s="88"/>
      <c r="F94" s="88"/>
      <c r="G94" s="88"/>
      <c r="H94" s="88"/>
      <c r="I94" s="88"/>
      <c r="J94" s="88"/>
      <c r="K94" s="88"/>
      <c r="L94" s="88"/>
      <c r="M94" s="88"/>
    </row>
    <row r="95" spans="1:13" s="9" customFormat="1">
      <c r="A95" s="159"/>
      <c r="B95" s="9" t="s">
        <v>152</v>
      </c>
      <c r="C95" s="89"/>
      <c r="D95" s="89"/>
      <c r="E95" s="89"/>
      <c r="F95" s="89"/>
      <c r="G95" s="89"/>
      <c r="H95" s="89"/>
      <c r="I95" s="89"/>
      <c r="J95" s="89"/>
      <c r="K95" s="89"/>
      <c r="L95" s="89"/>
      <c r="M95" s="89"/>
    </row>
    <row r="96" spans="1:13" s="9" customFormat="1">
      <c r="A96" s="159"/>
      <c r="B96" s="9" t="s">
        <v>153</v>
      </c>
      <c r="C96" s="15"/>
      <c r="D96" s="15"/>
      <c r="E96" s="15"/>
      <c r="F96" s="15"/>
      <c r="G96" s="15"/>
      <c r="H96" s="15"/>
      <c r="I96" s="15"/>
      <c r="J96" s="15"/>
      <c r="K96" s="15"/>
      <c r="L96" s="15"/>
      <c r="M96" s="15"/>
    </row>
    <row r="97" spans="1:13" s="9" customFormat="1">
      <c r="A97" s="159"/>
      <c r="B97" s="9" t="s">
        <v>154</v>
      </c>
      <c r="C97" s="89"/>
      <c r="D97" s="89"/>
      <c r="E97" s="89"/>
      <c r="F97" s="89"/>
      <c r="G97" s="89"/>
      <c r="H97" s="89"/>
      <c r="I97" s="89"/>
      <c r="J97" s="89"/>
      <c r="K97" s="89"/>
      <c r="L97" s="89"/>
      <c r="M97" s="89"/>
    </row>
    <row r="98" spans="1:13" s="9" customFormat="1">
      <c r="A98" s="159"/>
      <c r="B98" s="43" t="s">
        <v>191</v>
      </c>
      <c r="C98" s="88"/>
      <c r="D98" s="88"/>
      <c r="E98" s="88"/>
      <c r="F98" s="88"/>
      <c r="G98" s="88"/>
      <c r="H98" s="88"/>
      <c r="I98" s="88"/>
      <c r="J98" s="88"/>
      <c r="K98" s="88"/>
      <c r="L98" s="88"/>
      <c r="M98" s="88"/>
    </row>
    <row r="99" spans="1:13" s="9" customFormat="1">
      <c r="A99" s="159"/>
      <c r="B99" s="9" t="s">
        <v>152</v>
      </c>
      <c r="C99" s="89"/>
      <c r="D99" s="89"/>
      <c r="E99" s="89"/>
      <c r="F99" s="89"/>
      <c r="G99" s="89"/>
      <c r="H99" s="89"/>
      <c r="I99" s="89"/>
      <c r="J99" s="89"/>
      <c r="K99" s="89"/>
      <c r="L99" s="89"/>
      <c r="M99" s="89"/>
    </row>
    <row r="100" spans="1:13" s="9" customFormat="1">
      <c r="A100" s="159"/>
      <c r="B100" s="9" t="s">
        <v>156</v>
      </c>
      <c r="C100" s="15"/>
      <c r="D100" s="15"/>
      <c r="E100" s="15"/>
      <c r="F100" s="15"/>
      <c r="G100" s="15"/>
      <c r="H100" s="15"/>
      <c r="I100" s="15"/>
      <c r="J100" s="15"/>
      <c r="K100" s="15"/>
      <c r="L100" s="15"/>
      <c r="M100" s="15"/>
    </row>
    <row r="101" spans="1:13" s="9" customFormat="1">
      <c r="A101" s="159"/>
      <c r="B101" s="9" t="s">
        <v>157</v>
      </c>
      <c r="C101" s="89"/>
      <c r="D101" s="89"/>
      <c r="E101" s="89"/>
      <c r="F101" s="89"/>
      <c r="G101" s="89"/>
      <c r="H101" s="89"/>
      <c r="I101" s="89"/>
      <c r="J101" s="89"/>
      <c r="K101" s="89"/>
      <c r="L101" s="89"/>
      <c r="M101" s="89"/>
    </row>
    <row r="102" spans="1:13" s="9" customFormat="1">
      <c r="A102" s="159"/>
      <c r="B102" s="43" t="s">
        <v>83</v>
      </c>
      <c r="C102" s="88"/>
      <c r="D102" s="88"/>
      <c r="E102" s="88"/>
      <c r="F102" s="88"/>
      <c r="G102" s="88"/>
      <c r="H102" s="88"/>
      <c r="I102" s="88"/>
      <c r="J102" s="88"/>
      <c r="K102" s="88"/>
      <c r="L102" s="88"/>
      <c r="M102" s="88"/>
    </row>
    <row r="103" spans="1:13">
      <c r="A103" s="159"/>
      <c r="B103" s="9" t="s">
        <v>208</v>
      </c>
      <c r="C103" s="48">
        <f t="shared" ref="C103:M103" si="4">C66+C30</f>
        <v>1.1989390272362455E-2</v>
      </c>
      <c r="D103" s="48">
        <f t="shared" si="4"/>
        <v>1.1989390272362455E-2</v>
      </c>
      <c r="E103" s="48">
        <f t="shared" si="4"/>
        <v>1.1989390272362455E-2</v>
      </c>
      <c r="F103" s="48">
        <f t="shared" si="4"/>
        <v>1.1989390272362455E-2</v>
      </c>
      <c r="G103" s="48">
        <f t="shared" si="4"/>
        <v>1.1989390272362455E-2</v>
      </c>
      <c r="H103" s="48">
        <f t="shared" si="4"/>
        <v>1.1989390272362455E-2</v>
      </c>
      <c r="I103" s="48">
        <f t="shared" si="4"/>
        <v>1.1989390272362455E-2</v>
      </c>
      <c r="J103" s="48">
        <f t="shared" si="4"/>
        <v>1.1989390272362455E-2</v>
      </c>
      <c r="K103" s="48">
        <f t="shared" si="4"/>
        <v>1.1989390272362455E-2</v>
      </c>
      <c r="L103" s="48">
        <f t="shared" si="4"/>
        <v>1.1989390272362455E-2</v>
      </c>
      <c r="M103" s="48">
        <f t="shared" si="4"/>
        <v>1.1989390272362455E-2</v>
      </c>
    </row>
    <row r="104" spans="1:13" s="9" customFormat="1">
      <c r="A104" s="159"/>
      <c r="B104" s="9" t="s">
        <v>179</v>
      </c>
      <c r="C104" s="15">
        <f t="shared" ref="C104:M104" si="5">C67+C31</f>
        <v>1466.5</v>
      </c>
      <c r="D104" s="15">
        <f t="shared" si="5"/>
        <v>1677.8095054790804</v>
      </c>
      <c r="E104" s="15">
        <f t="shared" si="5"/>
        <v>1919.5668166900487</v>
      </c>
      <c r="F104" s="15">
        <f t="shared" si="5"/>
        <v>2015.5451575245511</v>
      </c>
      <c r="G104" s="15">
        <f t="shared" si="5"/>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c r="A105" s="159"/>
      <c r="B105" s="9" t="s">
        <v>180</v>
      </c>
      <c r="C105" s="15">
        <f t="shared" ref="C105:M105" si="6">C68+C32</f>
        <v>671</v>
      </c>
      <c r="D105" s="15">
        <f t="shared" si="6"/>
        <v>789.16384199453694</v>
      </c>
      <c r="E105" s="15">
        <f t="shared" si="6"/>
        <v>928.13646723037027</v>
      </c>
      <c r="F105" s="15">
        <f t="shared" si="6"/>
        <v>1011.6687492811037</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c r="A106" s="159"/>
      <c r="B106" s="9" t="s">
        <v>133</v>
      </c>
      <c r="C106" s="90">
        <f t="shared" ref="C106:M106" si="7">C69+C33</f>
        <v>1.4500000000000001E-2</v>
      </c>
      <c r="D106" s="90">
        <f t="shared" si="7"/>
        <v>0.04</v>
      </c>
      <c r="E106" s="90">
        <f t="shared" si="7"/>
        <v>0.05</v>
      </c>
      <c r="F106" s="90">
        <f t="shared" si="7"/>
        <v>0.04</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c r="A107" s="159"/>
      <c r="B107" s="9" t="s">
        <v>5</v>
      </c>
      <c r="C107" s="89">
        <f t="shared" ref="C107:M107" si="8">C70+C34</f>
        <v>4.7E-2</v>
      </c>
      <c r="D107" s="89">
        <f t="shared" si="8"/>
        <v>8.1600000000000006E-2</v>
      </c>
      <c r="E107" s="89">
        <f t="shared" si="8"/>
        <v>7.0000000000000007E-2</v>
      </c>
      <c r="F107" s="89">
        <f t="shared" si="8"/>
        <v>7.0000000000000007E-2</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c r="A108" s="159"/>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c r="A109" s="159"/>
      <c r="B109" s="2" t="s">
        <v>7</v>
      </c>
      <c r="C109" s="90">
        <f>C72+C36</f>
        <v>8.2500000000000004E-2</v>
      </c>
      <c r="D109" s="89"/>
      <c r="E109" s="89"/>
      <c r="F109" s="89"/>
      <c r="G109" s="89"/>
      <c r="H109" s="89"/>
      <c r="I109" s="89"/>
      <c r="J109" s="89"/>
      <c r="K109" s="89"/>
      <c r="L109" s="89"/>
      <c r="M109" s="89"/>
    </row>
    <row r="112" spans="1:13">
      <c r="A112" s="103"/>
      <c r="B112" s="104" t="s">
        <v>182</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60" t="s">
        <v>13</v>
      </c>
      <c r="B114" s="23" t="s">
        <v>69</v>
      </c>
      <c r="C114" s="24">
        <f>Data!C8</f>
        <v>668.6</v>
      </c>
      <c r="D114" s="122">
        <f>Data!D309*D84*(1+D103)</f>
        <v>827.52887751530295</v>
      </c>
      <c r="E114" s="122">
        <f>Data!E309*E84*(1+E103)</f>
        <v>1029.4459859430403</v>
      </c>
      <c r="F114" s="122">
        <f>Data!F309*F84*(1+F103)</f>
        <v>1355.9660262780176</v>
      </c>
      <c r="G114" s="122">
        <f>Data!G309*G84*(1+G103)</f>
        <v>1790.4957319307221</v>
      </c>
      <c r="H114" s="122">
        <f>Data!H309*H84*(1+H103)</f>
        <v>2368.9736296564015</v>
      </c>
      <c r="I114" s="122">
        <f>Data!I309*I84*(1+I103)</f>
        <v>3139.305742072967</v>
      </c>
      <c r="J114" s="122">
        <f>Data!J309*J84*(1+J103)</f>
        <v>4165.351181099998</v>
      </c>
      <c r="K114" s="122">
        <f>Data!K309*K84*(1+K103)</f>
        <v>5532.2351022783214</v>
      </c>
      <c r="L114" s="122">
        <f>Data!L309*L84*(1+L103)</f>
        <v>7353.4310847198394</v>
      </c>
      <c r="M114" s="122">
        <f>Data!M309*M84*(1+M103)</f>
        <v>9780.2022268811324</v>
      </c>
    </row>
    <row r="115" spans="1:13" s="1" customFormat="1">
      <c r="A115" s="160"/>
      <c r="B115" s="27" t="s">
        <v>134</v>
      </c>
      <c r="C115" s="28">
        <f>Data!C21</f>
        <v>204.19642879492685</v>
      </c>
      <c r="D115" s="28">
        <f t="shared" ref="D115:M115" si="10">D114*D85</f>
        <v>252.7347315484584</v>
      </c>
      <c r="E115" s="28">
        <f t="shared" si="10"/>
        <v>314.40202507753708</v>
      </c>
      <c r="F115" s="28">
        <f t="shared" si="10"/>
        <v>414.12417010651973</v>
      </c>
      <c r="G115" s="28">
        <f t="shared" si="10"/>
        <v>546.83343438948862</v>
      </c>
      <c r="H115" s="28">
        <f t="shared" si="10"/>
        <v>723.5057659066598</v>
      </c>
      <c r="I115" s="28">
        <f t="shared" si="10"/>
        <v>958.77209307015778</v>
      </c>
      <c r="J115" s="28">
        <f t="shared" si="10"/>
        <v>1272.1355606601107</v>
      </c>
      <c r="K115" s="28">
        <f t="shared" si="10"/>
        <v>1689.5941536631319</v>
      </c>
      <c r="L115" s="28">
        <f t="shared" si="10"/>
        <v>2245.8037195474067</v>
      </c>
      <c r="M115" s="28">
        <f t="shared" si="10"/>
        <v>2986.9613634778912</v>
      </c>
    </row>
    <row r="116" spans="1:13" s="1" customFormat="1">
      <c r="A116" s="160"/>
      <c r="B116" s="19" t="s">
        <v>39</v>
      </c>
      <c r="C116" s="20">
        <f>C114-C115</f>
        <v>464.40357120507315</v>
      </c>
      <c r="D116" s="26">
        <f t="shared" ref="D116:M116" si="11">D114-D115</f>
        <v>574.79414596684455</v>
      </c>
      <c r="E116" s="26">
        <f t="shared" si="11"/>
        <v>715.04396086550332</v>
      </c>
      <c r="F116" s="26">
        <f t="shared" si="11"/>
        <v>941.84185617149785</v>
      </c>
      <c r="G116" s="26">
        <f t="shared" si="11"/>
        <v>1243.6622975412333</v>
      </c>
      <c r="H116" s="26">
        <f t="shared" si="11"/>
        <v>1645.4678637497418</v>
      </c>
      <c r="I116" s="26">
        <f t="shared" si="11"/>
        <v>2180.5336490028094</v>
      </c>
      <c r="J116" s="26">
        <f t="shared" si="11"/>
        <v>2893.2156204398871</v>
      </c>
      <c r="K116" s="26">
        <f t="shared" si="11"/>
        <v>3842.6409486151897</v>
      </c>
      <c r="L116" s="26">
        <f t="shared" si="11"/>
        <v>5107.6273651724332</v>
      </c>
      <c r="M116" s="26">
        <f t="shared" si="11"/>
        <v>6793.2408634032417</v>
      </c>
    </row>
    <row r="117" spans="1:13">
      <c r="A117" s="160"/>
      <c r="B117" s="23" t="s">
        <v>40</v>
      </c>
      <c r="C117" s="23"/>
      <c r="D117" s="28"/>
      <c r="E117" s="123"/>
      <c r="F117" s="15"/>
      <c r="G117" s="15"/>
      <c r="H117" s="124"/>
      <c r="I117" s="15"/>
      <c r="J117" s="15"/>
      <c r="K117" s="15"/>
      <c r="L117" s="15"/>
      <c r="M117" s="15"/>
    </row>
    <row r="118" spans="1:13" s="1" customFormat="1">
      <c r="A118" s="160"/>
      <c r="B118" s="105" t="s">
        <v>41</v>
      </c>
      <c r="C118" s="24">
        <f>Data!C48</f>
        <v>171.71361272131836</v>
      </c>
      <c r="D118" s="28">
        <f>D104*Data!$H$8</f>
        <v>196.45600521239786</v>
      </c>
      <c r="E118" s="28">
        <f>E104*Data!$H$8</f>
        <v>224.76355469063</v>
      </c>
      <c r="F118" s="28">
        <f>F104*Data!$H$8</f>
        <v>236.00173242516152</v>
      </c>
      <c r="G118" s="28">
        <f>G104*Data!$H$8</f>
        <v>247.80181904641964</v>
      </c>
      <c r="H118" s="28">
        <f>H104*Data!$H$8</f>
        <v>260.19190999874064</v>
      </c>
      <c r="I118" s="28">
        <f>I104*Data!$H$8</f>
        <v>273.2015054986777</v>
      </c>
      <c r="J118" s="28">
        <f>J104*Data!$H$8</f>
        <v>286.86158077361154</v>
      </c>
      <c r="K118" s="28">
        <f>K104*Data!$H$8</f>
        <v>301.20465981229211</v>
      </c>
      <c r="L118" s="28">
        <f>L104*Data!$H$8</f>
        <v>316.26489280290679</v>
      </c>
      <c r="M118" s="28">
        <f>M104*Data!$H$8</f>
        <v>332.07813744305213</v>
      </c>
    </row>
    <row r="119" spans="1:13" s="1" customFormat="1">
      <c r="A119" s="160"/>
      <c r="B119" s="105" t="s">
        <v>42</v>
      </c>
      <c r="C119" s="24">
        <f>Data!C61</f>
        <v>78.567905991138502</v>
      </c>
      <c r="D119" s="28">
        <f>D105*Data!$H$8</f>
        <v>92.403801116888914</v>
      </c>
      <c r="E119" s="28">
        <f>E105*Data!$H$8</f>
        <v>108.67621267407323</v>
      </c>
      <c r="F119" s="28">
        <f>F105*Data!$H$8</f>
        <v>118.45707181473983</v>
      </c>
      <c r="G119" s="28">
        <f>G105*Data!$H$8</f>
        <v>129.11820827806642</v>
      </c>
      <c r="H119" s="28">
        <f>H105*Data!$H$8</f>
        <v>140.7388470230924</v>
      </c>
      <c r="I119" s="28">
        <f>I105*Data!$H$8</f>
        <v>153.40534325517072</v>
      </c>
      <c r="J119" s="28">
        <f>J105*Data!$H$8</f>
        <v>167.21182414813612</v>
      </c>
      <c r="K119" s="28">
        <f>K105*Data!$H$8</f>
        <v>182.26088832146837</v>
      </c>
      <c r="L119" s="28">
        <f>L105*Data!$H$8</f>
        <v>198.66436827040053</v>
      </c>
      <c r="M119" s="28">
        <f>M105*Data!$H$8</f>
        <v>216.54416141473661</v>
      </c>
    </row>
    <row r="120" spans="1:13">
      <c r="A120" s="160"/>
      <c r="B120" s="106" t="s">
        <v>43</v>
      </c>
      <c r="C120" s="20">
        <f>C119+C118</f>
        <v>250.28151871245686</v>
      </c>
      <c r="D120" s="26">
        <f>D118+D119</f>
        <v>288.85980632928676</v>
      </c>
      <c r="E120" s="26">
        <f t="shared" ref="E120:M120" si="12">E118+E119</f>
        <v>333.43976736470324</v>
      </c>
      <c r="F120" s="26">
        <f t="shared" si="12"/>
        <v>354.45880423990138</v>
      </c>
      <c r="G120" s="26">
        <f t="shared" si="12"/>
        <v>376.92002732448606</v>
      </c>
      <c r="H120" s="26">
        <f t="shared" si="12"/>
        <v>400.93075702183307</v>
      </c>
      <c r="I120" s="26">
        <f t="shared" si="12"/>
        <v>426.60684875384845</v>
      </c>
      <c r="J120" s="26">
        <f t="shared" si="12"/>
        <v>454.07340492174762</v>
      </c>
      <c r="K120" s="26">
        <f t="shared" si="12"/>
        <v>483.46554813376048</v>
      </c>
      <c r="L120" s="26">
        <f t="shared" si="12"/>
        <v>514.92926107330732</v>
      </c>
      <c r="M120" s="26">
        <f t="shared" si="12"/>
        <v>548.62229885778879</v>
      </c>
    </row>
    <row r="121" spans="1:13">
      <c r="A121" s="160"/>
      <c r="B121" s="19" t="s">
        <v>44</v>
      </c>
      <c r="C121" s="20">
        <f>C116-C120</f>
        <v>214.12205249261629</v>
      </c>
      <c r="D121" s="26">
        <f>D116-D120</f>
        <v>285.9343396375578</v>
      </c>
      <c r="E121" s="26">
        <f t="shared" ref="E121:M121" si="13">E116-E120</f>
        <v>381.60419350080008</v>
      </c>
      <c r="F121" s="26">
        <f t="shared" si="13"/>
        <v>587.38305193159647</v>
      </c>
      <c r="G121" s="26">
        <f t="shared" si="13"/>
        <v>866.74227021674733</v>
      </c>
      <c r="H121" s="26">
        <f t="shared" si="13"/>
        <v>1244.5371067279088</v>
      </c>
      <c r="I121" s="26">
        <f t="shared" si="13"/>
        <v>1753.9268002489609</v>
      </c>
      <c r="J121" s="26">
        <f t="shared" si="13"/>
        <v>2439.1422155181394</v>
      </c>
      <c r="K121" s="26">
        <f t="shared" si="13"/>
        <v>3359.1754004814293</v>
      </c>
      <c r="L121" s="26">
        <f t="shared" si="13"/>
        <v>4592.6981040991259</v>
      </c>
      <c r="M121" s="26">
        <f t="shared" si="13"/>
        <v>6244.6185645454534</v>
      </c>
    </row>
    <row r="122" spans="1:13">
      <c r="A122" s="160"/>
      <c r="B122" s="27" t="s">
        <v>45</v>
      </c>
      <c r="C122" s="24">
        <f>Data!C101</f>
        <v>8.1143902908880747</v>
      </c>
      <c r="D122" s="28">
        <f>C149*D106</f>
        <v>40.37055533178053</v>
      </c>
      <c r="E122" s="28">
        <f t="shared" ref="E122:L122" si="14">D149*E106</f>
        <v>67.854598143110167</v>
      </c>
      <c r="F122" s="28">
        <f t="shared" si="14"/>
        <v>74.10066837984661</v>
      </c>
      <c r="G122" s="28">
        <f t="shared" si="14"/>
        <v>76.496813955067978</v>
      </c>
      <c r="H122" s="28">
        <f t="shared" si="14"/>
        <v>100.28883038530896</v>
      </c>
      <c r="I122" s="28">
        <f t="shared" si="14"/>
        <v>139.00029521054176</v>
      </c>
      <c r="J122" s="28">
        <f t="shared" si="14"/>
        <v>193.42726819445556</v>
      </c>
      <c r="K122" s="28">
        <f t="shared" si="14"/>
        <v>269.1242983996014</v>
      </c>
      <c r="L122" s="28">
        <f t="shared" si="14"/>
        <v>373.52513425501292</v>
      </c>
      <c r="M122" s="28">
        <f>L149*M106</f>
        <v>516.5710709534435</v>
      </c>
    </row>
    <row r="123" spans="1:13">
      <c r="A123" s="160"/>
      <c r="B123" s="25" t="s">
        <v>94</v>
      </c>
      <c r="C123" s="20">
        <f>C121+C122</f>
        <v>222.23644278350437</v>
      </c>
      <c r="D123" s="26">
        <f>D121+D122</f>
        <v>326.30489496933831</v>
      </c>
      <c r="E123" s="26">
        <f t="shared" ref="E123:M123" si="15">E121+E122</f>
        <v>449.45879164391022</v>
      </c>
      <c r="F123" s="26">
        <f t="shared" si="15"/>
        <v>661.48372031144311</v>
      </c>
      <c r="G123" s="26">
        <f t="shared" si="15"/>
        <v>943.23908417181531</v>
      </c>
      <c r="H123" s="26">
        <f t="shared" si="15"/>
        <v>1344.8259371132178</v>
      </c>
      <c r="I123" s="26">
        <f t="shared" si="15"/>
        <v>1892.9270954595027</v>
      </c>
      <c r="J123" s="26">
        <f t="shared" si="15"/>
        <v>2632.5694837125948</v>
      </c>
      <c r="K123" s="26">
        <f t="shared" si="15"/>
        <v>3628.2996988810305</v>
      </c>
      <c r="L123" s="26">
        <f t="shared" si="15"/>
        <v>4966.2232383541386</v>
      </c>
      <c r="M123" s="26">
        <f t="shared" si="15"/>
        <v>6761.1896354988967</v>
      </c>
    </row>
    <row r="124" spans="1:13">
      <c r="A124" s="160"/>
      <c r="B124" s="27" t="s">
        <v>46</v>
      </c>
      <c r="C124" s="24">
        <f>Data!C127</f>
        <v>18.992122729899648</v>
      </c>
      <c r="D124" s="28">
        <f>D123*D108</f>
        <v>30.672660127117798</v>
      </c>
      <c r="E124" s="28">
        <f t="shared" ref="E124:L124" si="16">E123*E108</f>
        <v>42.249126414527552</v>
      </c>
      <c r="F124" s="28">
        <f t="shared" si="16"/>
        <v>62.179469709275644</v>
      </c>
      <c r="G124" s="28">
        <f t="shared" si="16"/>
        <v>88.664473912150626</v>
      </c>
      <c r="H124" s="28">
        <f t="shared" si="16"/>
        <v>126.41363808864246</v>
      </c>
      <c r="I124" s="28">
        <f t="shared" si="16"/>
        <v>177.93514697319321</v>
      </c>
      <c r="J124" s="28">
        <f t="shared" si="16"/>
        <v>247.46153146898388</v>
      </c>
      <c r="K124" s="28">
        <f t="shared" si="16"/>
        <v>341.0601716948168</v>
      </c>
      <c r="L124" s="28">
        <f t="shared" si="16"/>
        <v>466.82498440528894</v>
      </c>
      <c r="M124" s="28">
        <f>M123*M108</f>
        <v>635.55182573689615</v>
      </c>
    </row>
    <row r="125" spans="1:13" s="1" customFormat="1">
      <c r="A125" s="160"/>
      <c r="B125" s="19" t="s">
        <v>47</v>
      </c>
      <c r="C125" s="20">
        <f>C123-C124</f>
        <v>203.24432005360472</v>
      </c>
      <c r="D125" s="26">
        <f>D123-D124</f>
        <v>295.6322348422205</v>
      </c>
      <c r="E125" s="26">
        <f t="shared" ref="E125:M125" si="17">E123-E124</f>
        <v>407.20966522938267</v>
      </c>
      <c r="F125" s="26">
        <f t="shared" si="17"/>
        <v>599.30425060216749</v>
      </c>
      <c r="G125" s="26">
        <f t="shared" si="17"/>
        <v>854.57461025966472</v>
      </c>
      <c r="H125" s="26">
        <f t="shared" si="17"/>
        <v>1218.4122990245753</v>
      </c>
      <c r="I125" s="26">
        <f t="shared" si="17"/>
        <v>1714.9919484863094</v>
      </c>
      <c r="J125" s="26">
        <f t="shared" si="17"/>
        <v>2385.1079522436107</v>
      </c>
      <c r="K125" s="26">
        <f t="shared" si="17"/>
        <v>3287.2395271862138</v>
      </c>
      <c r="L125" s="26">
        <f t="shared" si="17"/>
        <v>4499.3982539488497</v>
      </c>
      <c r="M125" s="26">
        <f t="shared" si="17"/>
        <v>6125.6378097620009</v>
      </c>
    </row>
    <row r="127" spans="1:13">
      <c r="A127" s="161"/>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c r="A128" s="161"/>
      <c r="B128" s="1" t="s">
        <v>14</v>
      </c>
      <c r="C128" s="2">
        <f t="shared" ref="C128:M128" si="19">C125/C127</f>
        <v>0.56620325399377291</v>
      </c>
      <c r="D128" s="2">
        <f t="shared" si="19"/>
        <v>0.82357988311293884</v>
      </c>
      <c r="E128" s="2">
        <f t="shared" si="19"/>
        <v>1.1344151583167559</v>
      </c>
      <c r="F128" s="2">
        <f t="shared" si="19"/>
        <v>1.6695571946795396</v>
      </c>
      <c r="G128" s="2">
        <f t="shared" si="19"/>
        <v>2.3806959278461801</v>
      </c>
      <c r="H128" s="2">
        <f t="shared" si="19"/>
        <v>3.3942843186554921</v>
      </c>
      <c r="I128" s="2">
        <f t="shared" si="19"/>
        <v>4.777668677530392</v>
      </c>
      <c r="J128" s="2">
        <f t="shared" si="19"/>
        <v>6.6444950753387868</v>
      </c>
      <c r="K128" s="2">
        <f t="shared" si="19"/>
        <v>9.1576764185040513</v>
      </c>
      <c r="L128" s="2">
        <f t="shared" si="19"/>
        <v>12.534539374718214</v>
      </c>
      <c r="M128" s="2">
        <f t="shared" si="19"/>
        <v>17.064959354139742</v>
      </c>
    </row>
    <row r="130" spans="1:13">
      <c r="A130" s="162" t="s">
        <v>15</v>
      </c>
      <c r="B130" s="1" t="s">
        <v>16</v>
      </c>
      <c r="C130" s="2">
        <f>C125</f>
        <v>203.24432005360472</v>
      </c>
      <c r="D130" s="2">
        <f t="shared" ref="D130:M130" si="20">D125</f>
        <v>295.6322348422205</v>
      </c>
      <c r="E130" s="2">
        <f t="shared" si="20"/>
        <v>407.20966522938267</v>
      </c>
      <c r="F130" s="2">
        <f t="shared" si="20"/>
        <v>599.30425060216749</v>
      </c>
      <c r="G130" s="2">
        <f t="shared" si="20"/>
        <v>854.57461025966472</v>
      </c>
      <c r="H130" s="2">
        <f t="shared" si="20"/>
        <v>1218.4122990245753</v>
      </c>
      <c r="I130" s="2">
        <f t="shared" si="20"/>
        <v>1714.9919484863094</v>
      </c>
      <c r="J130" s="2">
        <f t="shared" si="20"/>
        <v>2385.1079522436107</v>
      </c>
      <c r="K130" s="2">
        <f t="shared" si="20"/>
        <v>3287.2395271862138</v>
      </c>
      <c r="L130" s="2">
        <f t="shared" si="20"/>
        <v>4499.3982539488497</v>
      </c>
      <c r="M130" s="2">
        <f t="shared" si="20"/>
        <v>6125.6378097620009</v>
      </c>
    </row>
    <row r="131" spans="1:13">
      <c r="A131" s="162"/>
    </row>
    <row r="132" spans="1:13">
      <c r="A132" s="162"/>
      <c r="D132" s="7" t="s">
        <v>17</v>
      </c>
      <c r="E132" s="7" t="s">
        <v>204</v>
      </c>
      <c r="F132" s="7" t="s">
        <v>204</v>
      </c>
    </row>
    <row r="133" spans="1:13">
      <c r="A133" s="162"/>
      <c r="D133" s="7" t="s">
        <v>18</v>
      </c>
      <c r="E133" s="7" t="s">
        <v>19</v>
      </c>
      <c r="F133" s="7" t="s">
        <v>20</v>
      </c>
    </row>
    <row r="134" spans="1:13">
      <c r="A134" s="162"/>
      <c r="B134" s="2" t="s">
        <v>21</v>
      </c>
      <c r="D134" s="80">
        <v>11556.51862333496</v>
      </c>
      <c r="E134" s="81">
        <v>0.30773017907235678</v>
      </c>
      <c r="F134" s="81">
        <v>0.40576682381782803</v>
      </c>
    </row>
    <row r="135" spans="1:13">
      <c r="A135" s="162"/>
      <c r="B135" s="2" t="s">
        <v>22</v>
      </c>
      <c r="D135" s="82">
        <f>M159/((1+C109)^10)</f>
        <v>11556.51862333496</v>
      </c>
      <c r="E135" s="83">
        <f>((M114/C114)^(1/10))-1</f>
        <v>0.30773017907235678</v>
      </c>
      <c r="F135" s="83">
        <f>(M128/C128)^(1/10)-1</f>
        <v>0.40576682381782803</v>
      </c>
    </row>
    <row r="136" spans="1:13">
      <c r="A136" s="162"/>
      <c r="B136" s="2" t="s">
        <v>23</v>
      </c>
      <c r="D136" s="83">
        <f>D135/D134-1</f>
        <v>0</v>
      </c>
      <c r="E136" s="83">
        <f t="shared" ref="E136:F136" si="21">E135/E134-1</f>
        <v>0</v>
      </c>
      <c r="F136" s="83">
        <f t="shared" si="21"/>
        <v>0</v>
      </c>
      <c r="G136" s="53"/>
      <c r="H136" s="53"/>
      <c r="I136" s="53"/>
    </row>
    <row r="137" spans="1:13">
      <c r="A137" s="162"/>
      <c r="B137" s="2" t="s">
        <v>24</v>
      </c>
      <c r="D137" s="84">
        <f>D135-D134</f>
        <v>0</v>
      </c>
      <c r="E137" s="84">
        <f t="shared" ref="E137:F137" si="22">E135-E134</f>
        <v>0</v>
      </c>
      <c r="F137" s="84">
        <f t="shared" si="22"/>
        <v>0</v>
      </c>
    </row>
    <row r="138" spans="1:13">
      <c r="A138" s="162"/>
    </row>
    <row r="139" spans="1:13">
      <c r="A139" s="162"/>
      <c r="B139" s="1" t="s">
        <v>25</v>
      </c>
    </row>
    <row r="140" spans="1:13">
      <c r="A140" s="162"/>
      <c r="B140" s="2" t="s">
        <v>26</v>
      </c>
      <c r="C140" s="8">
        <v>44734</v>
      </c>
    </row>
    <row r="141" spans="1:13">
      <c r="A141" s="162"/>
      <c r="B141" s="2" t="s">
        <v>27</v>
      </c>
      <c r="C141" s="2">
        <v>200.62</v>
      </c>
    </row>
    <row r="142" spans="1:13">
      <c r="A142" s="162"/>
      <c r="B142" s="2" t="s">
        <v>28</v>
      </c>
      <c r="C142" s="2">
        <f>C141*C127</f>
        <v>72014.555200000003</v>
      </c>
    </row>
    <row r="143" spans="1:13">
      <c r="A143" s="162"/>
      <c r="B143" s="2" t="s">
        <v>29</v>
      </c>
      <c r="C143" s="2">
        <f>C141/C128</f>
        <v>354.32505656741847</v>
      </c>
    </row>
    <row r="144" spans="1:13">
      <c r="A144" s="162"/>
      <c r="B144" s="79"/>
      <c r="C144" s="79"/>
    </row>
    <row r="147" spans="1:13"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4"/>
      <c r="B148" s="1" t="s">
        <v>31</v>
      </c>
    </row>
    <row r="149" spans="1:13" s="1" customFormat="1">
      <c r="A149" s="154"/>
      <c r="B149" s="15" t="s">
        <v>96</v>
      </c>
      <c r="C149" s="40">
        <f>Data!C156</f>
        <v>1009.2638832945132</v>
      </c>
      <c r="D149" s="40">
        <f>(C149+D125)*(1+D106)</f>
        <v>1357.0919628622032</v>
      </c>
      <c r="E149" s="40">
        <f t="shared" ref="E149:L149" si="23">(D149+E125)*(1+E106)</f>
        <v>1852.5167094961653</v>
      </c>
      <c r="F149" s="40">
        <f t="shared" si="23"/>
        <v>2549.8937985022662</v>
      </c>
      <c r="G149" s="40">
        <f t="shared" si="23"/>
        <v>3506.6024610247887</v>
      </c>
      <c r="H149" s="40">
        <f t="shared" si="23"/>
        <v>4860.1501821867751</v>
      </c>
      <c r="I149" s="40">
        <f t="shared" si="23"/>
        <v>6763.191195610334</v>
      </c>
      <c r="J149" s="40">
        <f t="shared" si="23"/>
        <v>9409.9405034825668</v>
      </c>
      <c r="K149" s="40">
        <f t="shared" si="23"/>
        <v>13060.319379545906</v>
      </c>
      <c r="L149" s="40">
        <f t="shared" si="23"/>
        <v>18061.925557812709</v>
      </c>
      <c r="M149" s="40">
        <f>(L149+M125)*(1+M106)</f>
        <v>24879.327679887345</v>
      </c>
    </row>
    <row r="150" spans="1:13" s="1" customFormat="1">
      <c r="A150" s="154"/>
      <c r="B150" s="15" t="s">
        <v>95</v>
      </c>
      <c r="C150" s="40">
        <f>Data!C169</f>
        <v>192.13424283287509</v>
      </c>
      <c r="D150" s="40">
        <f>C150*(1+D$107)</f>
        <v>207.81239704803767</v>
      </c>
      <c r="E150" s="40">
        <f t="shared" ref="E150:L150" si="24">D150*(1+E$107)</f>
        <v>222.35926484140032</v>
      </c>
      <c r="F150" s="40">
        <f t="shared" si="24"/>
        <v>237.92441338029835</v>
      </c>
      <c r="G150" s="40">
        <f t="shared" si="24"/>
        <v>254.57912231691924</v>
      </c>
      <c r="H150" s="40">
        <f t="shared" si="24"/>
        <v>267.30807843276523</v>
      </c>
      <c r="I150" s="40">
        <f t="shared" si="24"/>
        <v>280.67348235440352</v>
      </c>
      <c r="J150" s="40">
        <f t="shared" si="24"/>
        <v>294.7071564721237</v>
      </c>
      <c r="K150" s="40">
        <f t="shared" si="24"/>
        <v>303.54837116628744</v>
      </c>
      <c r="L150" s="40">
        <f t="shared" si="24"/>
        <v>312.65482230127606</v>
      </c>
      <c r="M150" s="40">
        <f>L150*(1+M$107)</f>
        <v>322.03446697031433</v>
      </c>
    </row>
    <row r="151" spans="1:13" s="1" customFormat="1">
      <c r="A151" s="154"/>
      <c r="B151" s="15" t="s">
        <v>98</v>
      </c>
      <c r="C151" s="40">
        <f>Data!C182</f>
        <v>385.76724750880015</v>
      </c>
      <c r="D151" s="40">
        <f t="shared" ref="D151:M151" si="25">C151*(1+D$107)</f>
        <v>417.24585490551823</v>
      </c>
      <c r="E151" s="40">
        <f t="shared" si="25"/>
        <v>446.45306474890452</v>
      </c>
      <c r="F151" s="40">
        <f t="shared" si="25"/>
        <v>477.70477928132789</v>
      </c>
      <c r="G151" s="40">
        <f t="shared" si="25"/>
        <v>511.14411383102089</v>
      </c>
      <c r="H151" s="40">
        <f t="shared" si="25"/>
        <v>536.70131952257191</v>
      </c>
      <c r="I151" s="40">
        <f t="shared" si="25"/>
        <v>563.5363854987005</v>
      </c>
      <c r="J151" s="40">
        <f t="shared" si="25"/>
        <v>591.71320477363554</v>
      </c>
      <c r="K151" s="40">
        <f t="shared" si="25"/>
        <v>609.46460091684457</v>
      </c>
      <c r="L151" s="40">
        <f t="shared" si="25"/>
        <v>627.74853894434989</v>
      </c>
      <c r="M151" s="40">
        <f t="shared" si="25"/>
        <v>646.5809951126804</v>
      </c>
    </row>
    <row r="152" spans="1:13" s="1" customFormat="1">
      <c r="A152" s="154"/>
      <c r="B152" s="31" t="s">
        <v>32</v>
      </c>
      <c r="C152" s="1">
        <f>C149+C150+C151</f>
        <v>1587.1653736361886</v>
      </c>
      <c r="D152" s="1">
        <f t="shared" ref="D152:M152" si="26">D149+D150+D151</f>
        <v>1982.150214815759</v>
      </c>
      <c r="E152" s="1">
        <f t="shared" si="26"/>
        <v>2521.3290390864704</v>
      </c>
      <c r="F152" s="1">
        <f t="shared" si="26"/>
        <v>3265.5229911638921</v>
      </c>
      <c r="G152" s="1">
        <f t="shared" si="26"/>
        <v>4272.3256971727287</v>
      </c>
      <c r="H152" s="1">
        <f t="shared" si="26"/>
        <v>5664.1595801421117</v>
      </c>
      <c r="I152" s="1">
        <f t="shared" si="26"/>
        <v>7607.4010634634387</v>
      </c>
      <c r="J152" s="1">
        <f t="shared" si="26"/>
        <v>10296.360864728327</v>
      </c>
      <c r="K152" s="1">
        <f t="shared" si="26"/>
        <v>13973.332351629038</v>
      </c>
      <c r="L152" s="1">
        <f t="shared" si="26"/>
        <v>19002.328919058335</v>
      </c>
      <c r="M152" s="1">
        <f t="shared" si="26"/>
        <v>25847.94314197034</v>
      </c>
    </row>
    <row r="153" spans="1:13" s="1" customFormat="1">
      <c r="A153" s="154"/>
      <c r="B153" s="31"/>
    </row>
    <row r="154" spans="1:13">
      <c r="A154" s="154"/>
      <c r="B154" s="1" t="s">
        <v>33</v>
      </c>
    </row>
    <row r="155" spans="1:13">
      <c r="A155" s="154"/>
      <c r="B155" s="40" t="s">
        <v>97</v>
      </c>
      <c r="C155" s="40">
        <f>Data!C209</f>
        <v>134.63096618272883</v>
      </c>
      <c r="D155" s="40">
        <f t="shared" ref="D155:M156" si="27">C155*(1+D$107)</f>
        <v>145.61685302323949</v>
      </c>
      <c r="E155" s="40">
        <f t="shared" si="27"/>
        <v>155.81003273486627</v>
      </c>
      <c r="F155" s="40">
        <f t="shared" si="27"/>
        <v>166.71673502630691</v>
      </c>
      <c r="G155" s="40">
        <f t="shared" si="27"/>
        <v>178.3869064781484</v>
      </c>
      <c r="H155" s="40">
        <f t="shared" si="27"/>
        <v>187.30625180205584</v>
      </c>
      <c r="I155" s="40">
        <f t="shared" si="27"/>
        <v>196.67156439215864</v>
      </c>
      <c r="J155" s="40">
        <f t="shared" si="27"/>
        <v>206.50514261176659</v>
      </c>
      <c r="K155" s="40">
        <f t="shared" si="27"/>
        <v>212.7002968901196</v>
      </c>
      <c r="L155" s="40">
        <f t="shared" si="27"/>
        <v>219.08130579682319</v>
      </c>
      <c r="M155" s="40">
        <f t="shared" si="27"/>
        <v>225.6537449707279</v>
      </c>
    </row>
    <row r="156" spans="1:13">
      <c r="A156" s="154"/>
      <c r="B156" s="40" t="s">
        <v>99</v>
      </c>
      <c r="C156" s="40">
        <f>Data!C222</f>
        <v>53.12408188998441</v>
      </c>
      <c r="D156" s="40">
        <f t="shared" si="27"/>
        <v>57.459006972207135</v>
      </c>
      <c r="E156" s="40">
        <f t="shared" si="27"/>
        <v>61.481137460261635</v>
      </c>
      <c r="F156" s="40">
        <f t="shared" si="27"/>
        <v>65.784817082479947</v>
      </c>
      <c r="G156" s="40">
        <f t="shared" si="27"/>
        <v>70.389754278253548</v>
      </c>
      <c r="H156" s="40">
        <f t="shared" si="27"/>
        <v>73.90924199216623</v>
      </c>
      <c r="I156" s="40">
        <f t="shared" si="27"/>
        <v>77.604704091774551</v>
      </c>
      <c r="J156" s="40">
        <f t="shared" si="27"/>
        <v>81.484939296363279</v>
      </c>
      <c r="K156" s="40">
        <f t="shared" si="27"/>
        <v>83.929487475254177</v>
      </c>
      <c r="L156" s="40">
        <f t="shared" si="27"/>
        <v>86.44737209951181</v>
      </c>
      <c r="M156" s="40">
        <f t="shared" si="27"/>
        <v>89.040793262497161</v>
      </c>
    </row>
    <row r="157" spans="1:13">
      <c r="A157" s="154"/>
      <c r="B157" s="1" t="s">
        <v>34</v>
      </c>
      <c r="C157" s="1">
        <f>C155+C156</f>
        <v>187.75504807271324</v>
      </c>
      <c r="D157" s="1">
        <f t="shared" ref="D157:M157" si="28">D155+D156</f>
        <v>203.07585999544662</v>
      </c>
      <c r="E157" s="1">
        <f t="shared" si="28"/>
        <v>217.2911701951279</v>
      </c>
      <c r="F157" s="1">
        <f t="shared" si="28"/>
        <v>232.50155210878685</v>
      </c>
      <c r="G157" s="1">
        <f t="shared" si="28"/>
        <v>248.77666075640195</v>
      </c>
      <c r="H157" s="1">
        <f t="shared" si="28"/>
        <v>261.21549379422208</v>
      </c>
      <c r="I157" s="1">
        <f t="shared" si="28"/>
        <v>274.27626848393322</v>
      </c>
      <c r="J157" s="1">
        <f t="shared" si="28"/>
        <v>287.99008190812987</v>
      </c>
      <c r="K157" s="1">
        <f t="shared" si="28"/>
        <v>296.62978436537378</v>
      </c>
      <c r="L157" s="1">
        <f t="shared" si="28"/>
        <v>305.52867789633501</v>
      </c>
      <c r="M157" s="1">
        <f t="shared" si="28"/>
        <v>314.69453823322505</v>
      </c>
    </row>
    <row r="158" spans="1:13">
      <c r="A158" s="154"/>
    </row>
    <row r="159" spans="1:13" s="1" customFormat="1">
      <c r="A159" s="154"/>
      <c r="B159" s="1" t="s">
        <v>35</v>
      </c>
      <c r="C159" s="78">
        <f>C152-C157</f>
        <v>1399.4103255634755</v>
      </c>
      <c r="D159" s="78">
        <f t="shared" ref="D159:M159" si="29">D152-D157</f>
        <v>1779.0743548203125</v>
      </c>
      <c r="E159" s="78">
        <f t="shared" si="29"/>
        <v>2304.0378688913424</v>
      </c>
      <c r="F159" s="78">
        <f t="shared" si="29"/>
        <v>3033.0214390551055</v>
      </c>
      <c r="G159" s="78">
        <f t="shared" si="29"/>
        <v>4023.549036416327</v>
      </c>
      <c r="H159" s="78">
        <f t="shared" si="29"/>
        <v>5402.9440863478894</v>
      </c>
      <c r="I159" s="78">
        <f t="shared" si="29"/>
        <v>7333.1247949795052</v>
      </c>
      <c r="J159" s="78">
        <f t="shared" si="29"/>
        <v>10008.370782820197</v>
      </c>
      <c r="K159" s="78">
        <f t="shared" si="29"/>
        <v>13676.702567263665</v>
      </c>
      <c r="L159" s="78">
        <f t="shared" si="29"/>
        <v>18696.800241162</v>
      </c>
      <c r="M159" s="78">
        <f t="shared" si="29"/>
        <v>25533.248603737116</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B68" zoomScaleNormal="100" workbookViewId="0">
      <selection activeCell="E53" sqref="E53"/>
    </sheetView>
  </sheetViews>
  <sheetFormatPr defaultColWidth="10.85546875" defaultRowHeight="15"/>
  <cols>
    <col min="1" max="1" width="10.85546875" style="2"/>
    <col min="2" max="2" width="64.28515625" style="2" customWidth="1"/>
    <col min="3" max="3" width="14" style="2" customWidth="1"/>
    <col min="4" max="4" width="14.42578125" style="2" customWidth="1"/>
    <col min="5" max="5" width="13.140625" style="2" customWidth="1"/>
    <col min="6" max="6" width="14.28515625" style="2" customWidth="1"/>
    <col min="7" max="7" width="15" style="2" bestFit="1" customWidth="1"/>
    <col min="8" max="8" width="15" style="3" bestFit="1" customWidth="1"/>
    <col min="9" max="13" width="15" style="2" bestFit="1" customWidth="1"/>
    <col min="14" max="16384" width="10.85546875" style="2"/>
  </cols>
  <sheetData>
    <row r="1" spans="1:13">
      <c r="A1" s="1" t="s">
        <v>186</v>
      </c>
      <c r="C1" s="1" t="s">
        <v>0</v>
      </c>
      <c r="D1" s="1" t="s">
        <v>1</v>
      </c>
      <c r="E1" s="1" t="s">
        <v>2</v>
      </c>
      <c r="F1" s="1" t="s">
        <v>3</v>
      </c>
      <c r="G1" s="1" t="s">
        <v>72</v>
      </c>
      <c r="H1" s="37" t="s">
        <v>73</v>
      </c>
      <c r="I1" s="1" t="s">
        <v>74</v>
      </c>
      <c r="J1" s="1" t="s">
        <v>75</v>
      </c>
      <c r="K1" s="37" t="s">
        <v>76</v>
      </c>
      <c r="L1" s="1" t="s">
        <v>77</v>
      </c>
      <c r="M1" s="37" t="s">
        <v>78</v>
      </c>
    </row>
    <row r="2" spans="1:13" ht="15" customHeight="1">
      <c r="A2" s="163" t="s">
        <v>4</v>
      </c>
      <c r="B2" s="1" t="s">
        <v>168</v>
      </c>
    </row>
    <row r="3" spans="1:13" ht="15" customHeight="1">
      <c r="A3" s="163"/>
      <c r="B3" s="43" t="s">
        <v>188</v>
      </c>
    </row>
    <row r="4" spans="1:13">
      <c r="A4" s="163"/>
      <c r="B4" s="15" t="s">
        <v>79</v>
      </c>
      <c r="C4" s="17"/>
      <c r="D4" s="17"/>
      <c r="E4" s="17"/>
      <c r="F4" s="17"/>
      <c r="G4" s="17"/>
      <c r="H4" s="17"/>
      <c r="I4" s="17"/>
      <c r="J4" s="17"/>
      <c r="K4" s="17"/>
      <c r="L4" s="17"/>
      <c r="M4" s="17"/>
    </row>
    <row r="5" spans="1:13">
      <c r="A5" s="163"/>
      <c r="B5" s="9" t="s">
        <v>136</v>
      </c>
      <c r="C5" s="17"/>
      <c r="D5" s="17"/>
      <c r="E5" s="17"/>
      <c r="F5" s="17"/>
      <c r="G5" s="17"/>
      <c r="H5" s="17"/>
      <c r="I5" s="17"/>
      <c r="J5" s="17"/>
      <c r="K5" s="17"/>
      <c r="L5" s="17"/>
      <c r="M5" s="17"/>
    </row>
    <row r="6" spans="1:13">
      <c r="A6" s="163"/>
      <c r="B6" s="9" t="s">
        <v>138</v>
      </c>
      <c r="C6" s="9"/>
      <c r="D6" s="9"/>
      <c r="E6" s="9"/>
      <c r="F6" s="9"/>
      <c r="G6" s="9"/>
      <c r="H6" s="9"/>
      <c r="I6" s="9"/>
      <c r="J6" s="9"/>
      <c r="K6" s="9"/>
      <c r="L6" s="9"/>
      <c r="M6" s="9"/>
    </row>
    <row r="7" spans="1:13">
      <c r="A7" s="163"/>
      <c r="B7" s="9" t="s">
        <v>139</v>
      </c>
      <c r="C7" s="17"/>
      <c r="D7" s="17"/>
      <c r="E7" s="17"/>
      <c r="F7" s="17"/>
      <c r="G7" s="17"/>
      <c r="H7" s="17"/>
      <c r="I7" s="17"/>
      <c r="J7" s="17"/>
      <c r="K7" s="17"/>
      <c r="L7" s="17"/>
      <c r="M7" s="17"/>
    </row>
    <row r="8" spans="1:13">
      <c r="A8" s="163"/>
      <c r="B8" s="43" t="s">
        <v>189</v>
      </c>
    </row>
    <row r="9" spans="1:13">
      <c r="A9" s="163"/>
      <c r="B9" s="40" t="s">
        <v>79</v>
      </c>
      <c r="C9" s="39"/>
      <c r="D9" s="39"/>
      <c r="E9" s="39"/>
      <c r="F9" s="39"/>
      <c r="G9" s="39"/>
      <c r="H9" s="39"/>
      <c r="I9" s="39"/>
      <c r="J9" s="39"/>
      <c r="K9" s="39"/>
      <c r="L9" s="39"/>
      <c r="M9" s="39"/>
    </row>
    <row r="10" spans="1:13">
      <c r="A10" s="163"/>
      <c r="B10" s="9" t="s">
        <v>136</v>
      </c>
      <c r="C10" s="17"/>
      <c r="D10" s="17"/>
      <c r="E10" s="17"/>
      <c r="F10" s="17"/>
      <c r="G10" s="17"/>
      <c r="H10" s="17"/>
      <c r="I10" s="17"/>
      <c r="J10" s="17"/>
      <c r="K10" s="17"/>
      <c r="L10" s="17"/>
      <c r="M10" s="17"/>
    </row>
    <row r="11" spans="1:13">
      <c r="A11" s="163"/>
      <c r="B11" s="9" t="s">
        <v>142</v>
      </c>
      <c r="C11" s="9"/>
      <c r="D11" s="9"/>
      <c r="E11" s="9"/>
      <c r="F11" s="9"/>
      <c r="G11" s="9"/>
      <c r="H11" s="9"/>
      <c r="I11" s="9"/>
      <c r="J11" s="9"/>
      <c r="K11" s="9"/>
      <c r="L11" s="9"/>
      <c r="M11" s="9"/>
    </row>
    <row r="12" spans="1:13">
      <c r="A12" s="163"/>
      <c r="B12" s="9" t="s">
        <v>143</v>
      </c>
      <c r="C12" s="17"/>
      <c r="D12" s="17"/>
      <c r="E12" s="17"/>
      <c r="F12" s="17"/>
      <c r="G12" s="17"/>
      <c r="H12" s="17"/>
      <c r="I12" s="17"/>
      <c r="J12" s="17"/>
      <c r="K12" s="17"/>
      <c r="L12" s="17"/>
      <c r="M12" s="17"/>
    </row>
    <row r="13" spans="1:13">
      <c r="A13" s="163"/>
      <c r="B13" s="43" t="s">
        <v>84</v>
      </c>
    </row>
    <row r="14" spans="1:13">
      <c r="A14" s="163"/>
      <c r="B14" s="9" t="s">
        <v>145</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c r="A15" s="163"/>
      <c r="B15" s="9" t="s">
        <v>146</v>
      </c>
      <c r="C15" s="36">
        <f>Assumptions!C11</f>
        <v>1.9451066499372646E-3</v>
      </c>
      <c r="D15" s="36">
        <f>Assumptions!D11</f>
        <v>1.9451066499372646E-3</v>
      </c>
      <c r="E15" s="36">
        <f>Assumptions!E11</f>
        <v>1.9451066499372646E-3</v>
      </c>
      <c r="F15" s="36">
        <f>Assumptions!F11</f>
        <v>1.9451066499372646E-3</v>
      </c>
      <c r="G15" s="36">
        <f>Assumptions!G11</f>
        <v>1.9451066499372646E-3</v>
      </c>
      <c r="H15" s="36">
        <f>Assumptions!H11</f>
        <v>1.9451066499372646E-3</v>
      </c>
      <c r="I15" s="36">
        <f>Assumptions!I11</f>
        <v>1.9451066499372646E-3</v>
      </c>
      <c r="J15" s="36">
        <f>Assumptions!J11</f>
        <v>1.9451066499372646E-3</v>
      </c>
      <c r="K15" s="36">
        <f>Assumptions!K11</f>
        <v>1.9451066499372646E-3</v>
      </c>
      <c r="L15" s="36">
        <f>Assumptions!L11</f>
        <v>1.9451066499372646E-3</v>
      </c>
      <c r="M15" s="36">
        <f>Assumptions!M11</f>
        <v>1.9451066499372646E-3</v>
      </c>
    </row>
    <row r="16" spans="1:13">
      <c r="A16" s="163"/>
      <c r="B16" s="9" t="s">
        <v>147</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c r="A17" s="163"/>
      <c r="B17" s="43" t="s">
        <v>85</v>
      </c>
    </row>
    <row r="18" spans="1:13">
      <c r="A18" s="163"/>
      <c r="B18" s="9" t="s">
        <v>145</v>
      </c>
      <c r="C18" s="32"/>
      <c r="D18" s="32"/>
      <c r="E18" s="32"/>
      <c r="F18" s="32"/>
      <c r="G18" s="32"/>
      <c r="H18" s="32"/>
      <c r="I18" s="32"/>
      <c r="J18" s="32"/>
      <c r="K18" s="32"/>
      <c r="L18" s="32"/>
      <c r="M18" s="32"/>
    </row>
    <row r="19" spans="1:13">
      <c r="A19" s="163"/>
      <c r="B19" s="9" t="s">
        <v>149</v>
      </c>
      <c r="C19" s="36"/>
      <c r="D19" s="36"/>
      <c r="E19" s="36"/>
      <c r="F19" s="36"/>
      <c r="G19" s="36"/>
      <c r="H19" s="36"/>
      <c r="I19" s="36"/>
      <c r="J19" s="36"/>
      <c r="K19" s="36"/>
      <c r="L19" s="36"/>
      <c r="M19" s="36"/>
    </row>
    <row r="20" spans="1:13">
      <c r="A20" s="163"/>
      <c r="B20" s="9" t="s">
        <v>150</v>
      </c>
      <c r="C20" s="17"/>
      <c r="D20" s="17"/>
      <c r="E20" s="17"/>
      <c r="F20" s="17"/>
      <c r="G20" s="17"/>
      <c r="H20" s="17"/>
      <c r="I20" s="17"/>
      <c r="J20" s="17"/>
      <c r="K20" s="17"/>
      <c r="L20" s="17"/>
      <c r="M20" s="17"/>
    </row>
    <row r="21" spans="1:13">
      <c r="A21" s="163"/>
      <c r="B21" s="43" t="s">
        <v>190</v>
      </c>
    </row>
    <row r="22" spans="1:13">
      <c r="A22" s="163"/>
      <c r="B22" s="9" t="s">
        <v>152</v>
      </c>
      <c r="C22" s="32"/>
      <c r="D22" s="32"/>
      <c r="E22" s="32"/>
      <c r="F22" s="32"/>
      <c r="G22" s="32"/>
      <c r="H22" s="32"/>
      <c r="I22" s="32"/>
      <c r="J22" s="32"/>
      <c r="K22" s="32"/>
      <c r="L22" s="32"/>
      <c r="M22" s="32"/>
    </row>
    <row r="23" spans="1:13">
      <c r="A23" s="163"/>
      <c r="B23" s="9" t="s">
        <v>153</v>
      </c>
      <c r="C23" s="9"/>
      <c r="D23" s="9"/>
      <c r="E23" s="9"/>
      <c r="F23" s="9"/>
      <c r="G23" s="9"/>
      <c r="H23" s="9"/>
      <c r="I23" s="9"/>
      <c r="J23" s="9"/>
      <c r="K23" s="9"/>
      <c r="L23" s="9"/>
      <c r="M23" s="9"/>
    </row>
    <row r="24" spans="1:13">
      <c r="A24" s="163"/>
      <c r="B24" s="9" t="s">
        <v>154</v>
      </c>
      <c r="C24" s="17"/>
      <c r="D24" s="17"/>
      <c r="E24" s="17"/>
      <c r="F24" s="17"/>
      <c r="G24" s="17"/>
      <c r="H24" s="17"/>
      <c r="I24" s="17"/>
      <c r="J24" s="17"/>
      <c r="K24" s="17"/>
      <c r="L24" s="17"/>
      <c r="M24" s="17"/>
    </row>
    <row r="25" spans="1:13">
      <c r="A25" s="163"/>
      <c r="B25" s="43" t="s">
        <v>191</v>
      </c>
    </row>
    <row r="26" spans="1:13">
      <c r="A26" s="163"/>
      <c r="B26" s="9" t="s">
        <v>152</v>
      </c>
      <c r="C26" s="32"/>
      <c r="D26" s="32"/>
      <c r="E26" s="32"/>
      <c r="F26" s="32"/>
      <c r="G26" s="32"/>
      <c r="H26" s="32"/>
      <c r="I26" s="32"/>
      <c r="J26" s="32"/>
      <c r="K26" s="32"/>
      <c r="L26" s="32"/>
      <c r="M26" s="32"/>
    </row>
    <row r="27" spans="1:13">
      <c r="A27" s="163"/>
      <c r="B27" s="9" t="s">
        <v>156</v>
      </c>
      <c r="C27" s="9"/>
      <c r="D27" s="9"/>
      <c r="E27" s="9"/>
      <c r="F27" s="9"/>
      <c r="G27" s="9"/>
      <c r="H27" s="9"/>
      <c r="I27" s="9"/>
      <c r="J27" s="9"/>
      <c r="K27" s="9"/>
      <c r="L27" s="9"/>
      <c r="M27" s="9"/>
    </row>
    <row r="28" spans="1:13">
      <c r="A28" s="163"/>
      <c r="B28" s="9" t="s">
        <v>157</v>
      </c>
      <c r="C28" s="17"/>
      <c r="D28" s="17"/>
      <c r="E28" s="17"/>
      <c r="F28" s="17"/>
      <c r="G28" s="17"/>
      <c r="H28" s="17"/>
      <c r="I28" s="17"/>
      <c r="J28" s="17"/>
      <c r="K28" s="17"/>
      <c r="L28" s="17"/>
      <c r="M28" s="17"/>
    </row>
    <row r="29" spans="1:13">
      <c r="A29" s="163"/>
      <c r="B29" s="43" t="s">
        <v>83</v>
      </c>
    </row>
    <row r="30" spans="1:13">
      <c r="A30" s="163"/>
      <c r="B30" s="9" t="s">
        <v>208</v>
      </c>
      <c r="C30" s="47"/>
      <c r="D30" s="47"/>
      <c r="E30" s="47"/>
      <c r="F30" s="47"/>
      <c r="G30" s="47"/>
      <c r="H30" s="47"/>
      <c r="I30" s="47"/>
      <c r="J30" s="47"/>
      <c r="K30" s="47"/>
      <c r="L30" s="47"/>
      <c r="M30" s="47"/>
    </row>
    <row r="31" spans="1:13">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c r="A36" s="163"/>
      <c r="B36" s="2" t="s">
        <v>7</v>
      </c>
      <c r="C36" s="5">
        <f>Assumptions!C30</f>
        <v>8.2500000000000004E-2</v>
      </c>
      <c r="D36" s="5"/>
      <c r="E36" s="5"/>
      <c r="F36" s="5"/>
      <c r="G36" s="5"/>
      <c r="H36" s="5"/>
      <c r="I36" s="5"/>
      <c r="J36" s="5"/>
      <c r="K36" s="5"/>
      <c r="L36" s="5"/>
      <c r="M36" s="5"/>
    </row>
    <row r="38" spans="1:13" ht="15" customHeight="1">
      <c r="A38" s="158" t="s">
        <v>8</v>
      </c>
      <c r="B38" s="1" t="s">
        <v>9</v>
      </c>
    </row>
    <row r="39" spans="1:13">
      <c r="A39" s="158"/>
      <c r="B39" s="43" t="s">
        <v>188</v>
      </c>
      <c r="C39" s="16"/>
      <c r="D39" s="16"/>
      <c r="E39" s="16"/>
      <c r="F39" s="16"/>
      <c r="G39" s="16"/>
      <c r="H39" s="16"/>
      <c r="I39" s="16"/>
      <c r="J39" s="16"/>
      <c r="K39" s="16"/>
      <c r="L39" s="16"/>
      <c r="M39" s="16"/>
    </row>
    <row r="40" spans="1:13">
      <c r="A40" s="158"/>
      <c r="B40" s="15" t="s">
        <v>79</v>
      </c>
      <c r="C40" s="16"/>
      <c r="D40" s="16"/>
      <c r="E40" s="16"/>
      <c r="F40" s="16"/>
      <c r="G40" s="16"/>
      <c r="H40" s="16"/>
      <c r="I40" s="16"/>
      <c r="J40" s="16"/>
      <c r="K40" s="16"/>
      <c r="L40" s="16"/>
      <c r="M40" s="16"/>
    </row>
    <row r="41" spans="1:13">
      <c r="A41" s="158"/>
      <c r="B41" s="9" t="s">
        <v>136</v>
      </c>
      <c r="C41" s="16"/>
      <c r="D41" s="16"/>
      <c r="E41" s="16"/>
      <c r="F41" s="16"/>
      <c r="G41" s="16"/>
      <c r="H41" s="16"/>
      <c r="I41" s="16"/>
      <c r="J41" s="16"/>
      <c r="K41" s="16"/>
      <c r="L41" s="16"/>
      <c r="M41" s="16"/>
    </row>
    <row r="42" spans="1:13">
      <c r="A42" s="158"/>
      <c r="B42" s="9" t="s">
        <v>138</v>
      </c>
      <c r="C42" s="16"/>
      <c r="D42" s="16"/>
      <c r="E42" s="16"/>
      <c r="F42" s="16"/>
      <c r="G42" s="16"/>
      <c r="H42" s="16"/>
      <c r="I42" s="16"/>
      <c r="J42" s="16"/>
      <c r="K42" s="16"/>
      <c r="L42" s="16"/>
      <c r="M42" s="16"/>
    </row>
    <row r="43" spans="1:13">
      <c r="A43" s="158"/>
      <c r="B43" s="9" t="s">
        <v>139</v>
      </c>
      <c r="C43" s="16"/>
      <c r="D43" s="16"/>
      <c r="E43" s="16"/>
      <c r="F43" s="16"/>
      <c r="G43" s="16"/>
      <c r="H43" s="16"/>
      <c r="I43" s="16"/>
      <c r="J43" s="16"/>
      <c r="K43" s="16"/>
      <c r="L43" s="16"/>
      <c r="M43" s="16"/>
    </row>
    <row r="44" spans="1:13">
      <c r="A44" s="158"/>
      <c r="B44" s="43" t="s">
        <v>189</v>
      </c>
      <c r="C44" s="16"/>
      <c r="D44" s="16"/>
      <c r="E44" s="16"/>
      <c r="F44" s="16"/>
      <c r="G44" s="16"/>
      <c r="H44" s="16"/>
      <c r="I44" s="16"/>
      <c r="J44" s="16"/>
      <c r="K44" s="16"/>
      <c r="L44" s="16"/>
      <c r="M44" s="16"/>
    </row>
    <row r="45" spans="1:13">
      <c r="A45" s="158"/>
      <c r="B45" s="40" t="s">
        <v>79</v>
      </c>
      <c r="C45" s="16"/>
      <c r="D45" s="16"/>
      <c r="E45" s="16"/>
      <c r="F45" s="16"/>
      <c r="G45" s="16"/>
      <c r="H45" s="16"/>
      <c r="I45" s="16"/>
      <c r="J45" s="16"/>
      <c r="K45" s="16"/>
      <c r="L45" s="16"/>
      <c r="M45" s="16"/>
    </row>
    <row r="46" spans="1:13">
      <c r="A46" s="158"/>
      <c r="B46" s="9" t="s">
        <v>136</v>
      </c>
      <c r="C46" s="16"/>
      <c r="D46" s="16"/>
      <c r="E46" s="16"/>
      <c r="F46" s="16"/>
      <c r="G46" s="16"/>
      <c r="H46" s="16"/>
      <c r="I46" s="16"/>
      <c r="J46" s="16"/>
      <c r="K46" s="16"/>
      <c r="L46" s="16"/>
      <c r="M46" s="16"/>
    </row>
    <row r="47" spans="1:13">
      <c r="A47" s="158"/>
      <c r="B47" s="9" t="s">
        <v>142</v>
      </c>
      <c r="C47" s="16"/>
      <c r="D47" s="16"/>
      <c r="E47" s="16"/>
      <c r="F47" s="16"/>
      <c r="G47" s="16"/>
      <c r="H47" s="16"/>
      <c r="I47" s="16"/>
      <c r="J47" s="16"/>
      <c r="K47" s="16"/>
      <c r="L47" s="16"/>
      <c r="M47" s="16"/>
    </row>
    <row r="48" spans="1:13">
      <c r="A48" s="158"/>
      <c r="B48" s="9" t="s">
        <v>143</v>
      </c>
      <c r="C48" s="16"/>
      <c r="D48" s="16"/>
      <c r="E48" s="16"/>
      <c r="F48" s="16"/>
      <c r="G48" s="16"/>
      <c r="H48" s="16"/>
      <c r="I48" s="16"/>
      <c r="J48" s="16"/>
      <c r="K48" s="16"/>
      <c r="L48" s="16"/>
      <c r="M48" s="16"/>
    </row>
    <row r="49" spans="1:13">
      <c r="A49" s="158"/>
      <c r="B49" s="43" t="s">
        <v>84</v>
      </c>
      <c r="C49" s="16"/>
      <c r="D49" s="16"/>
      <c r="E49" s="16"/>
      <c r="F49" s="16"/>
      <c r="G49" s="16"/>
      <c r="H49" s="16"/>
      <c r="I49" s="16"/>
      <c r="J49" s="16"/>
      <c r="K49" s="16"/>
      <c r="L49" s="16"/>
      <c r="M49" s="16"/>
    </row>
    <row r="50" spans="1:13">
      <c r="A50" s="158"/>
      <c r="B50" s="9" t="s">
        <v>145</v>
      </c>
      <c r="C50" s="16">
        <v>0</v>
      </c>
      <c r="D50" s="16">
        <v>0</v>
      </c>
      <c r="E50" s="16">
        <v>0</v>
      </c>
      <c r="F50" s="16">
        <v>0</v>
      </c>
      <c r="G50" s="16">
        <v>0</v>
      </c>
      <c r="H50" s="16">
        <v>0</v>
      </c>
      <c r="I50" s="16">
        <v>0</v>
      </c>
      <c r="J50" s="16">
        <v>0</v>
      </c>
      <c r="K50" s="16">
        <v>0</v>
      </c>
      <c r="L50" s="16">
        <v>0</v>
      </c>
      <c r="M50" s="16">
        <v>0</v>
      </c>
    </row>
    <row r="51" spans="1:13">
      <c r="A51" s="158"/>
      <c r="B51" s="9" t="s">
        <v>146</v>
      </c>
      <c r="C51" s="16">
        <v>0</v>
      </c>
      <c r="D51" s="16">
        <v>0</v>
      </c>
      <c r="E51" s="16">
        <v>0</v>
      </c>
      <c r="F51" s="16">
        <v>0</v>
      </c>
      <c r="G51" s="16">
        <v>0</v>
      </c>
      <c r="H51" s="16">
        <v>0</v>
      </c>
      <c r="I51" s="16">
        <v>0</v>
      </c>
      <c r="J51" s="16">
        <v>0</v>
      </c>
      <c r="K51" s="16">
        <v>0</v>
      </c>
      <c r="L51" s="16">
        <v>0</v>
      </c>
      <c r="M51" s="16">
        <v>0</v>
      </c>
    </row>
    <row r="52" spans="1:13">
      <c r="A52" s="158"/>
      <c r="B52" s="9" t="s">
        <v>147</v>
      </c>
      <c r="C52" s="16">
        <v>0</v>
      </c>
      <c r="D52" s="16">
        <v>0</v>
      </c>
      <c r="E52" s="16">
        <v>0</v>
      </c>
      <c r="F52" s="16">
        <v>0</v>
      </c>
      <c r="G52" s="16">
        <v>0</v>
      </c>
      <c r="H52" s="16">
        <v>0</v>
      </c>
      <c r="I52" s="16">
        <v>0</v>
      </c>
      <c r="J52" s="16">
        <v>0</v>
      </c>
      <c r="K52" s="16">
        <v>0</v>
      </c>
      <c r="L52" s="16">
        <v>0</v>
      </c>
      <c r="M52" s="16">
        <v>0</v>
      </c>
    </row>
    <row r="53" spans="1:13">
      <c r="A53" s="158"/>
      <c r="B53" s="43" t="s">
        <v>85</v>
      </c>
      <c r="C53" s="16"/>
      <c r="D53" s="16"/>
      <c r="E53" s="16"/>
      <c r="F53" s="16"/>
      <c r="G53" s="16"/>
      <c r="H53" s="16"/>
      <c r="I53" s="16"/>
      <c r="J53" s="16"/>
      <c r="K53" s="16"/>
      <c r="L53" s="16"/>
      <c r="M53" s="16"/>
    </row>
    <row r="54" spans="1:13">
      <c r="A54" s="158"/>
      <c r="B54" s="9" t="s">
        <v>145</v>
      </c>
      <c r="C54" s="16"/>
      <c r="D54" s="16"/>
      <c r="E54" s="16"/>
      <c r="F54" s="16"/>
      <c r="G54" s="16"/>
      <c r="H54" s="16"/>
      <c r="I54" s="16"/>
      <c r="J54" s="16"/>
      <c r="K54" s="16"/>
      <c r="L54" s="16"/>
      <c r="M54" s="16"/>
    </row>
    <row r="55" spans="1:13">
      <c r="A55" s="158"/>
      <c r="B55" s="9" t="s">
        <v>149</v>
      </c>
      <c r="C55" s="16"/>
      <c r="D55" s="16"/>
      <c r="E55" s="16"/>
      <c r="F55" s="16"/>
      <c r="G55" s="16"/>
      <c r="H55" s="16"/>
      <c r="I55" s="16"/>
      <c r="J55" s="16"/>
      <c r="K55" s="16"/>
      <c r="L55" s="16"/>
      <c r="M55" s="16"/>
    </row>
    <row r="56" spans="1:13">
      <c r="A56" s="158"/>
      <c r="B56" s="9" t="s">
        <v>150</v>
      </c>
      <c r="C56" s="16"/>
      <c r="D56" s="16"/>
      <c r="E56" s="16"/>
      <c r="F56" s="16"/>
      <c r="G56" s="16"/>
      <c r="H56" s="16"/>
      <c r="I56" s="16"/>
      <c r="J56" s="16"/>
      <c r="K56" s="16"/>
      <c r="L56" s="16"/>
      <c r="M56" s="16"/>
    </row>
    <row r="57" spans="1:13">
      <c r="A57" s="158"/>
      <c r="B57" s="43" t="s">
        <v>190</v>
      </c>
      <c r="C57" s="16"/>
      <c r="D57" s="16"/>
      <c r="E57" s="16"/>
      <c r="F57" s="16"/>
      <c r="G57" s="16"/>
      <c r="H57" s="16"/>
      <c r="I57" s="16"/>
      <c r="J57" s="16"/>
      <c r="K57" s="16"/>
      <c r="L57" s="16"/>
      <c r="M57" s="16"/>
    </row>
    <row r="58" spans="1:13">
      <c r="A58" s="158"/>
      <c r="B58" s="9" t="s">
        <v>152</v>
      </c>
      <c r="C58" s="16"/>
      <c r="D58" s="16"/>
      <c r="E58" s="16"/>
      <c r="F58" s="16"/>
      <c r="G58" s="16"/>
      <c r="H58" s="16"/>
      <c r="I58" s="16"/>
      <c r="J58" s="16"/>
      <c r="K58" s="16"/>
      <c r="L58" s="16"/>
      <c r="M58" s="16"/>
    </row>
    <row r="59" spans="1:13">
      <c r="A59" s="158"/>
      <c r="B59" s="9" t="s">
        <v>153</v>
      </c>
      <c r="C59" s="16"/>
      <c r="D59" s="16"/>
      <c r="E59" s="16"/>
      <c r="F59" s="16"/>
      <c r="G59" s="16"/>
      <c r="H59" s="16"/>
      <c r="I59" s="16"/>
      <c r="J59" s="16"/>
      <c r="K59" s="16"/>
      <c r="L59" s="16"/>
      <c r="M59" s="16"/>
    </row>
    <row r="60" spans="1:13">
      <c r="A60" s="158"/>
      <c r="B60" s="9" t="s">
        <v>154</v>
      </c>
      <c r="C60" s="16"/>
      <c r="D60" s="16"/>
      <c r="E60" s="16"/>
      <c r="F60" s="16"/>
      <c r="G60" s="16"/>
      <c r="H60" s="16"/>
      <c r="I60" s="16"/>
      <c r="J60" s="16"/>
      <c r="K60" s="16"/>
      <c r="L60" s="16"/>
      <c r="M60" s="16"/>
    </row>
    <row r="61" spans="1:13">
      <c r="A61" s="158"/>
      <c r="B61" s="43" t="s">
        <v>191</v>
      </c>
      <c r="C61" s="16"/>
      <c r="D61" s="16"/>
      <c r="E61" s="16"/>
      <c r="F61" s="16"/>
      <c r="G61" s="16"/>
      <c r="H61" s="16"/>
      <c r="I61" s="16"/>
      <c r="J61" s="16"/>
      <c r="K61" s="16"/>
      <c r="L61" s="16"/>
      <c r="M61" s="16"/>
    </row>
    <row r="62" spans="1:13">
      <c r="A62" s="158"/>
      <c r="B62" s="9" t="s">
        <v>152</v>
      </c>
      <c r="C62" s="16"/>
      <c r="D62" s="16"/>
      <c r="E62" s="16"/>
      <c r="F62" s="16"/>
      <c r="G62" s="16"/>
      <c r="H62" s="16"/>
      <c r="I62" s="16"/>
      <c r="J62" s="16"/>
      <c r="K62" s="16"/>
      <c r="L62" s="16"/>
      <c r="M62" s="16"/>
    </row>
    <row r="63" spans="1:13">
      <c r="A63" s="158"/>
      <c r="B63" s="9" t="s">
        <v>156</v>
      </c>
      <c r="C63" s="16"/>
      <c r="D63" s="16"/>
      <c r="E63" s="16"/>
      <c r="F63" s="16"/>
      <c r="G63" s="16"/>
      <c r="H63" s="16"/>
      <c r="I63" s="16"/>
      <c r="J63" s="16"/>
      <c r="K63" s="16"/>
      <c r="L63" s="16"/>
      <c r="M63" s="16"/>
    </row>
    <row r="64" spans="1:13">
      <c r="A64" s="158"/>
      <c r="B64" s="9" t="s">
        <v>157</v>
      </c>
      <c r="C64" s="16"/>
      <c r="D64" s="16"/>
      <c r="E64" s="16"/>
      <c r="F64" s="16"/>
      <c r="G64" s="16"/>
      <c r="H64" s="16"/>
      <c r="I64" s="16"/>
      <c r="J64" s="16"/>
      <c r="K64" s="16"/>
      <c r="L64" s="16"/>
      <c r="M64" s="16"/>
    </row>
    <row r="65" spans="1:13">
      <c r="A65" s="158"/>
      <c r="B65" s="43" t="s">
        <v>83</v>
      </c>
      <c r="C65" s="16"/>
      <c r="D65" s="16"/>
      <c r="E65" s="16"/>
      <c r="F65" s="16"/>
      <c r="G65" s="16"/>
      <c r="H65" s="16"/>
      <c r="I65" s="16"/>
      <c r="J65" s="16"/>
      <c r="K65" s="16"/>
      <c r="L65" s="16"/>
      <c r="M65" s="16"/>
    </row>
    <row r="66" spans="1:13">
      <c r="A66" s="158"/>
      <c r="B66" s="9" t="s">
        <v>208</v>
      </c>
      <c r="C66" s="16"/>
      <c r="D66" s="16"/>
      <c r="E66" s="16"/>
      <c r="F66" s="16"/>
      <c r="G66" s="16"/>
      <c r="H66" s="16"/>
      <c r="I66" s="16"/>
      <c r="J66" s="16"/>
      <c r="K66" s="16"/>
      <c r="L66" s="16"/>
      <c r="M66" s="16"/>
    </row>
    <row r="67" spans="1:13">
      <c r="A67" s="158"/>
      <c r="B67" s="9" t="s">
        <v>179</v>
      </c>
      <c r="C67" s="16">
        <v>0</v>
      </c>
      <c r="D67" s="16">
        <v>0</v>
      </c>
      <c r="E67" s="16">
        <v>0</v>
      </c>
      <c r="F67" s="16">
        <v>0</v>
      </c>
      <c r="G67" s="16">
        <v>0</v>
      </c>
      <c r="H67" s="16">
        <v>0</v>
      </c>
      <c r="I67" s="16">
        <v>0</v>
      </c>
      <c r="J67" s="16">
        <v>0</v>
      </c>
      <c r="K67" s="16">
        <v>0</v>
      </c>
      <c r="L67" s="16">
        <v>0</v>
      </c>
      <c r="M67" s="16">
        <v>0</v>
      </c>
    </row>
    <row r="68" spans="1:13">
      <c r="A68" s="158"/>
      <c r="B68" s="9" t="s">
        <v>180</v>
      </c>
      <c r="C68" s="16">
        <v>0</v>
      </c>
      <c r="D68" s="16">
        <v>0</v>
      </c>
      <c r="E68" s="16">
        <v>0</v>
      </c>
      <c r="F68" s="16">
        <v>0</v>
      </c>
      <c r="G68" s="16">
        <v>0</v>
      </c>
      <c r="H68" s="16">
        <v>0</v>
      </c>
      <c r="I68" s="16">
        <v>0</v>
      </c>
      <c r="J68" s="16">
        <v>0</v>
      </c>
      <c r="K68" s="16">
        <v>0</v>
      </c>
      <c r="L68" s="16">
        <v>0</v>
      </c>
      <c r="M68" s="16">
        <v>0</v>
      </c>
    </row>
    <row r="69" spans="1:13">
      <c r="A69" s="158"/>
      <c r="B69" s="9" t="s">
        <v>133</v>
      </c>
      <c r="C69" s="16">
        <v>0</v>
      </c>
      <c r="D69" s="16">
        <v>0</v>
      </c>
      <c r="E69" s="16">
        <v>0</v>
      </c>
      <c r="F69" s="16">
        <v>0</v>
      </c>
      <c r="G69" s="16">
        <v>0</v>
      </c>
      <c r="H69" s="16">
        <v>0</v>
      </c>
      <c r="I69" s="16">
        <v>0</v>
      </c>
      <c r="J69" s="16">
        <v>0</v>
      </c>
      <c r="K69" s="16">
        <v>0</v>
      </c>
      <c r="L69" s="16">
        <v>0</v>
      </c>
      <c r="M69" s="16">
        <v>0</v>
      </c>
    </row>
    <row r="70" spans="1:13">
      <c r="A70" s="158"/>
      <c r="B70" s="9" t="s">
        <v>5</v>
      </c>
      <c r="C70" s="16">
        <v>0</v>
      </c>
      <c r="D70" s="16">
        <v>0</v>
      </c>
      <c r="E70" s="16">
        <v>0</v>
      </c>
      <c r="F70" s="16">
        <v>0</v>
      </c>
      <c r="G70" s="16">
        <v>0</v>
      </c>
      <c r="H70" s="16">
        <v>0</v>
      </c>
      <c r="I70" s="16">
        <v>0</v>
      </c>
      <c r="J70" s="16">
        <v>0</v>
      </c>
      <c r="K70" s="16">
        <v>0</v>
      </c>
      <c r="L70" s="16">
        <v>0</v>
      </c>
      <c r="M70" s="16">
        <v>0</v>
      </c>
    </row>
    <row r="71" spans="1:13">
      <c r="A71" s="158"/>
      <c r="B71" s="9" t="s">
        <v>6</v>
      </c>
      <c r="C71" s="16">
        <v>0</v>
      </c>
      <c r="D71" s="16">
        <v>0</v>
      </c>
      <c r="E71" s="16">
        <v>0</v>
      </c>
      <c r="F71" s="16">
        <v>0</v>
      </c>
      <c r="G71" s="16">
        <v>0</v>
      </c>
      <c r="H71" s="16">
        <v>0</v>
      </c>
      <c r="I71" s="16">
        <v>0</v>
      </c>
      <c r="J71" s="16">
        <v>0</v>
      </c>
      <c r="K71" s="16">
        <v>0</v>
      </c>
      <c r="L71" s="16">
        <v>0</v>
      </c>
      <c r="M71" s="16">
        <v>0</v>
      </c>
    </row>
    <row r="72" spans="1:13">
      <c r="A72" s="158"/>
      <c r="B72" s="2" t="s">
        <v>7</v>
      </c>
      <c r="C72" s="16">
        <v>0</v>
      </c>
      <c r="D72" s="16"/>
      <c r="E72" s="16"/>
      <c r="F72" s="16"/>
      <c r="G72" s="16"/>
      <c r="H72" s="16"/>
      <c r="I72" s="16"/>
      <c r="J72" s="16"/>
      <c r="K72" s="16"/>
      <c r="L72" s="16"/>
      <c r="M72" s="16"/>
    </row>
    <row r="73" spans="1:13">
      <c r="A73" s="6"/>
    </row>
    <row r="75" spans="1:13" ht="15" customHeight="1">
      <c r="A75" s="159" t="s">
        <v>10</v>
      </c>
      <c r="B75" s="1" t="s">
        <v>11</v>
      </c>
    </row>
    <row r="76" spans="1:13" s="15" customFormat="1">
      <c r="A76" s="159"/>
      <c r="B76" s="43" t="s">
        <v>188</v>
      </c>
    </row>
    <row r="77" spans="1:13" s="15" customFormat="1">
      <c r="A77" s="159"/>
      <c r="B77" s="15" t="s">
        <v>79</v>
      </c>
      <c r="C77" s="89"/>
      <c r="D77" s="89"/>
      <c r="E77" s="89"/>
      <c r="F77" s="89"/>
      <c r="G77" s="89"/>
      <c r="H77" s="89"/>
      <c r="I77" s="89"/>
      <c r="J77" s="89"/>
      <c r="K77" s="89"/>
      <c r="L77" s="89"/>
      <c r="M77" s="89"/>
    </row>
    <row r="78" spans="1:13" s="15" customFormat="1">
      <c r="A78" s="159"/>
      <c r="B78" s="9" t="s">
        <v>136</v>
      </c>
      <c r="C78" s="89"/>
      <c r="D78" s="89"/>
      <c r="E78" s="89"/>
      <c r="F78" s="89"/>
      <c r="G78" s="89"/>
      <c r="H78" s="89"/>
      <c r="I78" s="89"/>
      <c r="J78" s="89"/>
      <c r="K78" s="89"/>
      <c r="L78" s="89"/>
      <c r="M78" s="89"/>
    </row>
    <row r="79" spans="1:13" s="15" customFormat="1">
      <c r="A79" s="159"/>
      <c r="B79" s="9" t="s">
        <v>138</v>
      </c>
    </row>
    <row r="80" spans="1:13" s="9" customFormat="1">
      <c r="A80" s="159"/>
      <c r="B80" s="9" t="s">
        <v>139</v>
      </c>
      <c r="C80" s="89"/>
      <c r="D80" s="89"/>
      <c r="E80" s="89"/>
      <c r="F80" s="89"/>
      <c r="G80" s="89"/>
      <c r="H80" s="89"/>
      <c r="I80" s="89"/>
      <c r="J80" s="89"/>
      <c r="K80" s="89"/>
      <c r="L80" s="89"/>
      <c r="M80" s="89"/>
    </row>
    <row r="81" spans="1:13" s="9" customFormat="1">
      <c r="A81" s="159"/>
      <c r="B81" s="43" t="s">
        <v>189</v>
      </c>
      <c r="C81" s="88"/>
      <c r="D81" s="88"/>
      <c r="E81" s="88"/>
      <c r="F81" s="88"/>
      <c r="G81" s="88"/>
      <c r="H81" s="88"/>
      <c r="I81" s="88"/>
      <c r="J81" s="88"/>
      <c r="K81" s="88"/>
      <c r="L81" s="88"/>
      <c r="M81" s="88"/>
    </row>
    <row r="82" spans="1:13" s="9" customFormat="1">
      <c r="A82" s="159"/>
      <c r="B82" s="40" t="s">
        <v>79</v>
      </c>
      <c r="C82" s="89"/>
      <c r="D82" s="89"/>
      <c r="E82" s="89"/>
      <c r="F82" s="89"/>
      <c r="G82" s="89"/>
      <c r="H82" s="89"/>
      <c r="I82" s="89"/>
      <c r="J82" s="89"/>
      <c r="K82" s="89"/>
      <c r="L82" s="89"/>
      <c r="M82" s="89"/>
    </row>
    <row r="83" spans="1:13" s="9" customFormat="1">
      <c r="A83" s="159"/>
      <c r="B83" s="9" t="s">
        <v>136</v>
      </c>
      <c r="C83" s="89"/>
      <c r="D83" s="89"/>
      <c r="E83" s="89"/>
      <c r="F83" s="89"/>
      <c r="G83" s="89"/>
      <c r="H83" s="89"/>
      <c r="I83" s="89"/>
      <c r="J83" s="89"/>
      <c r="K83" s="89"/>
      <c r="L83" s="89"/>
      <c r="M83" s="89"/>
    </row>
    <row r="84" spans="1:13">
      <c r="A84" s="159"/>
      <c r="B84" s="9" t="s">
        <v>142</v>
      </c>
      <c r="C84" s="89"/>
      <c r="D84" s="89"/>
      <c r="E84" s="89"/>
      <c r="F84" s="89"/>
      <c r="G84" s="89"/>
      <c r="H84" s="89"/>
      <c r="I84" s="89"/>
      <c r="J84" s="89"/>
      <c r="K84" s="89"/>
      <c r="L84" s="89"/>
      <c r="M84" s="89"/>
    </row>
    <row r="85" spans="1:13">
      <c r="A85" s="159"/>
      <c r="B85" s="9" t="s">
        <v>143</v>
      </c>
      <c r="C85" s="89"/>
      <c r="D85" s="89"/>
      <c r="E85" s="89"/>
      <c r="F85" s="89"/>
      <c r="G85" s="89"/>
      <c r="H85" s="89"/>
      <c r="I85" s="89"/>
      <c r="J85" s="89"/>
      <c r="K85" s="89"/>
      <c r="L85" s="89"/>
      <c r="M85" s="89"/>
    </row>
    <row r="86" spans="1:13">
      <c r="A86" s="159"/>
      <c r="B86" s="43" t="s">
        <v>84</v>
      </c>
      <c r="C86" s="88"/>
      <c r="D86" s="88"/>
      <c r="E86" s="88"/>
      <c r="F86" s="88"/>
      <c r="G86" s="88"/>
      <c r="H86" s="88"/>
      <c r="I86" s="88"/>
      <c r="J86" s="88"/>
      <c r="K86" s="88"/>
      <c r="L86" s="88"/>
      <c r="M86" s="88"/>
    </row>
    <row r="87" spans="1:13">
      <c r="A87" s="159"/>
      <c r="B87" s="9" t="s">
        <v>145</v>
      </c>
      <c r="C87" s="89">
        <f t="shared" ref="C87:M87" si="0">C50+C14</f>
        <v>0.28238133547868061</v>
      </c>
      <c r="D87" s="89">
        <f t="shared" si="0"/>
        <v>0.23376540255129788</v>
      </c>
      <c r="E87" s="89">
        <f t="shared" si="0"/>
        <v>0.23376540255129788</v>
      </c>
      <c r="F87" s="89">
        <f t="shared" si="0"/>
        <v>0.23376540255129788</v>
      </c>
      <c r="G87" s="89">
        <f t="shared" si="0"/>
        <v>0.23376540255129788</v>
      </c>
      <c r="H87" s="89">
        <f t="shared" si="0"/>
        <v>0.23376540255129788</v>
      </c>
      <c r="I87" s="89">
        <f t="shared" si="0"/>
        <v>0.23376540255129788</v>
      </c>
      <c r="J87" s="89">
        <f t="shared" si="0"/>
        <v>0.23376540255129788</v>
      </c>
      <c r="K87" s="89">
        <f t="shared" si="0"/>
        <v>0.23376540255129788</v>
      </c>
      <c r="L87" s="89">
        <f t="shared" si="0"/>
        <v>0.23376540255129788</v>
      </c>
      <c r="M87" s="89">
        <f t="shared" si="0"/>
        <v>0.23376540255129788</v>
      </c>
    </row>
    <row r="88" spans="1:13" s="9" customFormat="1">
      <c r="A88" s="159"/>
      <c r="B88" s="9" t="s">
        <v>146</v>
      </c>
      <c r="C88" s="38">
        <f t="shared" ref="C88:M88" si="1">C51+C15</f>
        <v>1.9451066499372646E-3</v>
      </c>
      <c r="D88" s="38">
        <f t="shared" si="1"/>
        <v>1.9451066499372646E-3</v>
      </c>
      <c r="E88" s="38">
        <f t="shared" si="1"/>
        <v>1.9451066499372646E-3</v>
      </c>
      <c r="F88" s="38">
        <f t="shared" si="1"/>
        <v>1.9451066499372646E-3</v>
      </c>
      <c r="G88" s="38">
        <f t="shared" si="1"/>
        <v>1.9451066499372646E-3</v>
      </c>
      <c r="H88" s="38">
        <f t="shared" si="1"/>
        <v>1.9451066499372646E-3</v>
      </c>
      <c r="I88" s="38">
        <f t="shared" si="1"/>
        <v>1.9451066499372646E-3</v>
      </c>
      <c r="J88" s="38">
        <f t="shared" si="1"/>
        <v>1.9451066499372646E-3</v>
      </c>
      <c r="K88" s="38">
        <f t="shared" si="1"/>
        <v>1.9451066499372646E-3</v>
      </c>
      <c r="L88" s="38">
        <f t="shared" si="1"/>
        <v>1.9451066499372646E-3</v>
      </c>
      <c r="M88" s="38">
        <f t="shared" si="1"/>
        <v>1.9451066499372646E-3</v>
      </c>
    </row>
    <row r="89" spans="1:13" s="9" customFormat="1">
      <c r="A89" s="159"/>
      <c r="B89" s="9" t="s">
        <v>147</v>
      </c>
      <c r="C89" s="89">
        <f t="shared" ref="C89:M89" si="2">C52+C16</f>
        <v>0.30540895721646255</v>
      </c>
      <c r="D89" s="89">
        <f t="shared" si="2"/>
        <v>0.30540895721646255</v>
      </c>
      <c r="E89" s="89">
        <f t="shared" si="2"/>
        <v>0.30540895721646255</v>
      </c>
      <c r="F89" s="89">
        <f t="shared" si="2"/>
        <v>0.30540895721646255</v>
      </c>
      <c r="G89" s="89">
        <f t="shared" si="2"/>
        <v>0.30540895721646255</v>
      </c>
      <c r="H89" s="89">
        <f t="shared" si="2"/>
        <v>0.30540895721646255</v>
      </c>
      <c r="I89" s="89">
        <f t="shared" si="2"/>
        <v>0.30540895721646255</v>
      </c>
      <c r="J89" s="89">
        <f t="shared" si="2"/>
        <v>0.30540895721646255</v>
      </c>
      <c r="K89" s="89">
        <f t="shared" si="2"/>
        <v>0.30540895721646255</v>
      </c>
      <c r="L89" s="89">
        <f t="shared" si="2"/>
        <v>0.30540895721646255</v>
      </c>
      <c r="M89" s="89">
        <f t="shared" si="2"/>
        <v>0.30540895721646255</v>
      </c>
    </row>
    <row r="90" spans="1:13" s="9" customFormat="1">
      <c r="A90" s="159"/>
      <c r="B90" s="43" t="s">
        <v>85</v>
      </c>
      <c r="C90" s="88"/>
      <c r="D90" s="88"/>
      <c r="E90" s="88"/>
      <c r="F90" s="88"/>
      <c r="G90" s="88"/>
      <c r="H90" s="88"/>
      <c r="I90" s="88"/>
      <c r="J90" s="88"/>
      <c r="K90" s="88"/>
      <c r="L90" s="88"/>
      <c r="M90" s="88"/>
    </row>
    <row r="91" spans="1:13" s="15" customFormat="1">
      <c r="A91" s="159"/>
      <c r="B91" s="9" t="s">
        <v>145</v>
      </c>
      <c r="C91" s="89"/>
      <c r="D91" s="89"/>
      <c r="E91" s="89"/>
      <c r="F91" s="89"/>
      <c r="G91" s="89"/>
      <c r="H91" s="89"/>
      <c r="I91" s="89"/>
      <c r="J91" s="89"/>
      <c r="K91" s="89"/>
      <c r="L91" s="89"/>
      <c r="M91" s="89"/>
    </row>
    <row r="92" spans="1:13" s="15" customFormat="1">
      <c r="A92" s="159"/>
      <c r="B92" s="9" t="s">
        <v>149</v>
      </c>
      <c r="C92" s="38"/>
      <c r="D92" s="38"/>
      <c r="E92" s="38"/>
      <c r="F92" s="38"/>
      <c r="G92" s="38"/>
      <c r="H92" s="38"/>
      <c r="I92" s="38"/>
      <c r="J92" s="38"/>
      <c r="K92" s="38"/>
      <c r="L92" s="38"/>
      <c r="M92" s="38"/>
    </row>
    <row r="93" spans="1:13" s="9" customFormat="1">
      <c r="A93" s="159"/>
      <c r="B93" s="9" t="s">
        <v>150</v>
      </c>
      <c r="C93" s="89"/>
      <c r="D93" s="89"/>
      <c r="E93" s="89"/>
      <c r="F93" s="89"/>
      <c r="G93" s="89"/>
      <c r="H93" s="89"/>
      <c r="I93" s="89"/>
      <c r="J93" s="89"/>
      <c r="K93" s="89"/>
      <c r="L93" s="89"/>
      <c r="M93" s="89"/>
    </row>
    <row r="94" spans="1:13" s="9" customFormat="1">
      <c r="A94" s="159"/>
      <c r="B94" s="43" t="s">
        <v>190</v>
      </c>
      <c r="C94" s="88"/>
      <c r="D94" s="88"/>
      <c r="E94" s="88"/>
      <c r="F94" s="88"/>
      <c r="G94" s="88"/>
      <c r="H94" s="88"/>
      <c r="I94" s="88"/>
      <c r="J94" s="88"/>
      <c r="K94" s="88"/>
      <c r="L94" s="88"/>
      <c r="M94" s="88"/>
    </row>
    <row r="95" spans="1:13" s="9" customFormat="1">
      <c r="A95" s="159"/>
      <c r="B95" s="9" t="s">
        <v>152</v>
      </c>
      <c r="C95" s="89"/>
      <c r="D95" s="89"/>
      <c r="E95" s="89"/>
      <c r="F95" s="89"/>
      <c r="G95" s="89"/>
      <c r="H95" s="89"/>
      <c r="I95" s="89"/>
      <c r="J95" s="89"/>
      <c r="K95" s="89"/>
      <c r="L95" s="89"/>
      <c r="M95" s="89"/>
    </row>
    <row r="96" spans="1:13" s="9" customFormat="1">
      <c r="A96" s="159"/>
      <c r="B96" s="9" t="s">
        <v>153</v>
      </c>
      <c r="C96" s="15"/>
      <c r="D96" s="15"/>
      <c r="E96" s="15"/>
      <c r="F96" s="15"/>
      <c r="G96" s="15"/>
      <c r="H96" s="15"/>
      <c r="I96" s="15"/>
      <c r="J96" s="15"/>
      <c r="K96" s="15"/>
      <c r="L96" s="15"/>
      <c r="M96" s="15"/>
    </row>
    <row r="97" spans="1:13" s="9" customFormat="1">
      <c r="A97" s="159"/>
      <c r="B97" s="9" t="s">
        <v>154</v>
      </c>
      <c r="C97" s="89"/>
      <c r="D97" s="89"/>
      <c r="E97" s="89"/>
      <c r="F97" s="89"/>
      <c r="G97" s="89"/>
      <c r="H97" s="89"/>
      <c r="I97" s="89"/>
      <c r="J97" s="89"/>
      <c r="K97" s="89"/>
      <c r="L97" s="89"/>
      <c r="M97" s="89"/>
    </row>
    <row r="98" spans="1:13" s="9" customFormat="1">
      <c r="A98" s="159"/>
      <c r="B98" s="43" t="s">
        <v>191</v>
      </c>
      <c r="C98" s="88"/>
      <c r="D98" s="88"/>
      <c r="E98" s="88"/>
      <c r="F98" s="88"/>
      <c r="G98" s="88"/>
      <c r="H98" s="88"/>
      <c r="I98" s="88"/>
      <c r="J98" s="88"/>
      <c r="K98" s="88"/>
      <c r="L98" s="88"/>
      <c r="M98" s="88"/>
    </row>
    <row r="99" spans="1:13" s="9" customFormat="1">
      <c r="A99" s="159"/>
      <c r="B99" s="9" t="s">
        <v>152</v>
      </c>
      <c r="C99" s="89"/>
      <c r="D99" s="89"/>
      <c r="E99" s="89"/>
      <c r="F99" s="89"/>
      <c r="G99" s="89"/>
      <c r="H99" s="89"/>
      <c r="I99" s="89"/>
      <c r="J99" s="89"/>
      <c r="K99" s="89"/>
      <c r="L99" s="89"/>
      <c r="M99" s="89"/>
    </row>
    <row r="100" spans="1:13" s="9" customFormat="1">
      <c r="A100" s="159"/>
      <c r="B100" s="9" t="s">
        <v>156</v>
      </c>
      <c r="C100" s="15"/>
      <c r="D100" s="15"/>
      <c r="E100" s="15"/>
      <c r="F100" s="15"/>
      <c r="G100" s="15"/>
      <c r="H100" s="15"/>
      <c r="I100" s="15"/>
      <c r="J100" s="15"/>
      <c r="K100" s="15"/>
      <c r="L100" s="15"/>
      <c r="M100" s="15"/>
    </row>
    <row r="101" spans="1:13" s="9" customFormat="1">
      <c r="A101" s="159"/>
      <c r="B101" s="9" t="s">
        <v>157</v>
      </c>
      <c r="C101" s="89"/>
      <c r="D101" s="89"/>
      <c r="E101" s="89"/>
      <c r="F101" s="89"/>
      <c r="G101" s="89"/>
      <c r="H101" s="89"/>
      <c r="I101" s="89"/>
      <c r="J101" s="89"/>
      <c r="K101" s="89"/>
      <c r="L101" s="89"/>
      <c r="M101" s="89"/>
    </row>
    <row r="102" spans="1:13" s="9" customFormat="1">
      <c r="A102" s="159"/>
      <c r="B102" s="43" t="s">
        <v>83</v>
      </c>
      <c r="C102" s="88"/>
      <c r="D102" s="88"/>
      <c r="E102" s="88"/>
      <c r="F102" s="88"/>
      <c r="G102" s="88"/>
      <c r="H102" s="88"/>
      <c r="I102" s="88"/>
      <c r="J102" s="88"/>
      <c r="K102" s="88"/>
      <c r="L102" s="88"/>
      <c r="M102" s="88"/>
    </row>
    <row r="103" spans="1:13">
      <c r="A103" s="159"/>
      <c r="B103" s="9" t="s">
        <v>208</v>
      </c>
      <c r="C103" s="48"/>
      <c r="D103" s="48"/>
      <c r="E103" s="48"/>
      <c r="F103" s="48"/>
      <c r="G103" s="48"/>
      <c r="H103" s="48"/>
      <c r="I103" s="48"/>
      <c r="J103" s="48"/>
      <c r="K103" s="48"/>
      <c r="L103" s="48"/>
      <c r="M103" s="48"/>
    </row>
    <row r="104" spans="1:13" s="9" customFormat="1">
      <c r="A104" s="159"/>
      <c r="B104" s="9" t="s">
        <v>179</v>
      </c>
      <c r="C104" s="15">
        <f t="shared" ref="C104:M104" si="3">C67+C31</f>
        <v>1466.5</v>
      </c>
      <c r="D104" s="15">
        <f t="shared" si="3"/>
        <v>1677.8095054790804</v>
      </c>
      <c r="E104" s="15">
        <f t="shared" si="3"/>
        <v>1919.5668166900487</v>
      </c>
      <c r="F104" s="15">
        <f t="shared" si="3"/>
        <v>2015.5451575245511</v>
      </c>
      <c r="G104" s="15">
        <f t="shared" si="3"/>
        <v>2116.3224154007789</v>
      </c>
      <c r="H104" s="15">
        <f t="shared" si="3"/>
        <v>2222.138536170818</v>
      </c>
      <c r="I104" s="15">
        <f t="shared" si="3"/>
        <v>2333.2454629793592</v>
      </c>
      <c r="J104" s="15">
        <f t="shared" si="3"/>
        <v>2449.9077361283271</v>
      </c>
      <c r="K104" s="15">
        <f t="shared" si="3"/>
        <v>2572.4031229347434</v>
      </c>
      <c r="L104" s="15">
        <f t="shared" si="3"/>
        <v>2701.0232790814807</v>
      </c>
      <c r="M104" s="15">
        <f t="shared" si="3"/>
        <v>2836.0744430355549</v>
      </c>
    </row>
    <row r="105" spans="1:13" s="9" customFormat="1">
      <c r="A105" s="159"/>
      <c r="B105" s="9" t="s">
        <v>180</v>
      </c>
      <c r="C105" s="15">
        <f t="shared" ref="C105:M105" si="4">C68+C32</f>
        <v>671</v>
      </c>
      <c r="D105" s="15">
        <f t="shared" si="4"/>
        <v>789.16384199453694</v>
      </c>
      <c r="E105" s="15">
        <f t="shared" si="4"/>
        <v>928.13646723037027</v>
      </c>
      <c r="F105" s="15">
        <f t="shared" si="4"/>
        <v>1011.6687492811037</v>
      </c>
      <c r="G105" s="15">
        <f t="shared" si="4"/>
        <v>1102.7189367164031</v>
      </c>
      <c r="H105" s="15">
        <f t="shared" si="4"/>
        <v>1201.9636410208793</v>
      </c>
      <c r="I105" s="15">
        <f t="shared" si="4"/>
        <v>1310.1403687127586</v>
      </c>
      <c r="J105" s="15">
        <f t="shared" si="4"/>
        <v>1428.0530018969071</v>
      </c>
      <c r="K105" s="15">
        <f t="shared" si="4"/>
        <v>1556.5777720676288</v>
      </c>
      <c r="L105" s="15">
        <f t="shared" si="4"/>
        <v>1696.6697715537155</v>
      </c>
      <c r="M105" s="15">
        <f t="shared" si="4"/>
        <v>1849.37005099355</v>
      </c>
    </row>
    <row r="106" spans="1:13" s="9" customFormat="1">
      <c r="A106" s="159"/>
      <c r="B106" s="9" t="s">
        <v>133</v>
      </c>
      <c r="C106" s="90">
        <f t="shared" ref="C106:M106" si="5">C69+C33</f>
        <v>1.4500000000000001E-2</v>
      </c>
      <c r="D106" s="90">
        <f t="shared" si="5"/>
        <v>0.04</v>
      </c>
      <c r="E106" s="90">
        <f t="shared" si="5"/>
        <v>0.05</v>
      </c>
      <c r="F106" s="90">
        <f t="shared" si="5"/>
        <v>0.04</v>
      </c>
      <c r="G106" s="90">
        <f t="shared" si="5"/>
        <v>0.03</v>
      </c>
      <c r="H106" s="90">
        <f t="shared" si="5"/>
        <v>2.86E-2</v>
      </c>
      <c r="I106" s="90">
        <f t="shared" si="5"/>
        <v>2.86E-2</v>
      </c>
      <c r="J106" s="90">
        <f t="shared" si="5"/>
        <v>2.86E-2</v>
      </c>
      <c r="K106" s="90">
        <f t="shared" si="5"/>
        <v>2.86E-2</v>
      </c>
      <c r="L106" s="90">
        <f t="shared" si="5"/>
        <v>2.86E-2</v>
      </c>
      <c r="M106" s="90">
        <f t="shared" si="5"/>
        <v>2.86E-2</v>
      </c>
    </row>
    <row r="107" spans="1:13" s="9" customFormat="1">
      <c r="A107" s="159"/>
      <c r="B107" s="9" t="s">
        <v>5</v>
      </c>
      <c r="C107" s="89">
        <f t="shared" ref="C107:M107" si="6">C70+C34</f>
        <v>4.7E-2</v>
      </c>
      <c r="D107" s="89">
        <f t="shared" si="6"/>
        <v>8.1600000000000006E-2</v>
      </c>
      <c r="E107" s="89">
        <f t="shared" si="6"/>
        <v>7.0000000000000007E-2</v>
      </c>
      <c r="F107" s="89">
        <f t="shared" si="6"/>
        <v>7.0000000000000007E-2</v>
      </c>
      <c r="G107" s="89">
        <f t="shared" si="6"/>
        <v>7.0000000000000007E-2</v>
      </c>
      <c r="H107" s="89">
        <f t="shared" si="6"/>
        <v>0.05</v>
      </c>
      <c r="I107" s="89">
        <f t="shared" si="6"/>
        <v>0.05</v>
      </c>
      <c r="J107" s="89">
        <f t="shared" si="6"/>
        <v>0.05</v>
      </c>
      <c r="K107" s="89">
        <f t="shared" si="6"/>
        <v>0.03</v>
      </c>
      <c r="L107" s="89">
        <f t="shared" si="6"/>
        <v>0.03</v>
      </c>
      <c r="M107" s="89">
        <f t="shared" si="6"/>
        <v>0.03</v>
      </c>
    </row>
    <row r="108" spans="1:13" s="9" customFormat="1">
      <c r="A108" s="159"/>
      <c r="B108" s="9" t="s">
        <v>6</v>
      </c>
      <c r="C108" s="90">
        <f t="shared" ref="C108:M108" si="7">C71+C35</f>
        <v>9.3999999999999986E-2</v>
      </c>
      <c r="D108" s="90">
        <f t="shared" si="7"/>
        <v>9.3999999999999986E-2</v>
      </c>
      <c r="E108" s="90">
        <f t="shared" si="7"/>
        <v>9.3999999999999986E-2</v>
      </c>
      <c r="F108" s="90">
        <f t="shared" si="7"/>
        <v>9.3999999999999986E-2</v>
      </c>
      <c r="G108" s="90">
        <f t="shared" si="7"/>
        <v>9.3999999999999986E-2</v>
      </c>
      <c r="H108" s="90">
        <f t="shared" si="7"/>
        <v>9.3999999999999986E-2</v>
      </c>
      <c r="I108" s="90">
        <f t="shared" si="7"/>
        <v>9.3999999999999986E-2</v>
      </c>
      <c r="J108" s="90">
        <f t="shared" si="7"/>
        <v>9.3999999999999986E-2</v>
      </c>
      <c r="K108" s="90">
        <f t="shared" si="7"/>
        <v>9.3999999999999986E-2</v>
      </c>
      <c r="L108" s="90">
        <f t="shared" si="7"/>
        <v>9.3999999999999986E-2</v>
      </c>
      <c r="M108" s="90">
        <f t="shared" si="7"/>
        <v>9.3999999999999986E-2</v>
      </c>
    </row>
    <row r="109" spans="1:13" s="9" customFormat="1">
      <c r="A109" s="159"/>
      <c r="B109" s="2" t="s">
        <v>7</v>
      </c>
      <c r="C109" s="90">
        <f>C72+C36</f>
        <v>8.2500000000000004E-2</v>
      </c>
      <c r="D109" s="89"/>
      <c r="E109" s="89"/>
      <c r="F109" s="89"/>
      <c r="G109" s="89"/>
      <c r="H109" s="89"/>
      <c r="I109" s="89"/>
      <c r="J109" s="89"/>
      <c r="K109" s="89"/>
      <c r="L109" s="89"/>
      <c r="M109" s="89"/>
    </row>
    <row r="112" spans="1:13">
      <c r="A112" s="103"/>
      <c r="B112" s="104" t="s">
        <v>183</v>
      </c>
    </row>
    <row r="113" spans="1:13">
      <c r="B113" s="1"/>
      <c r="C113" s="1" t="s">
        <v>0</v>
      </c>
      <c r="D113" s="1" t="s">
        <v>1</v>
      </c>
      <c r="E113" s="1" t="s">
        <v>2</v>
      </c>
      <c r="F113" s="1" t="s">
        <v>3</v>
      </c>
      <c r="G113" s="1" t="s">
        <v>72</v>
      </c>
      <c r="H113" s="37" t="s">
        <v>73</v>
      </c>
      <c r="I113" s="1" t="s">
        <v>74</v>
      </c>
      <c r="J113" s="1" t="s">
        <v>75</v>
      </c>
      <c r="K113" s="37" t="s">
        <v>76</v>
      </c>
      <c r="L113" s="1" t="s">
        <v>77</v>
      </c>
      <c r="M113" s="37" t="s">
        <v>78</v>
      </c>
    </row>
    <row r="114" spans="1:13">
      <c r="A114" s="160" t="s">
        <v>13</v>
      </c>
      <c r="B114" s="23" t="s">
        <v>69</v>
      </c>
      <c r="C114" s="24">
        <f>Data!C11</f>
        <v>2225</v>
      </c>
      <c r="D114" s="122">
        <f>Data!D312*D88</f>
        <v>2745.1280206766373</v>
      </c>
      <c r="E114" s="122">
        <f>Data!E312*E88</f>
        <v>3386.8439774849589</v>
      </c>
      <c r="F114" s="122">
        <f>Data!F312*F88</f>
        <v>4178.5709232601694</v>
      </c>
      <c r="G114" s="122">
        <f>Data!G312*G88</f>
        <v>5155.3762372252322</v>
      </c>
      <c r="H114" s="122">
        <f>Data!H312*H88</f>
        <v>6360.5248386235835</v>
      </c>
      <c r="I114" s="122">
        <f>Data!I312*I88</f>
        <v>7847.3954879619541</v>
      </c>
      <c r="J114" s="122">
        <f>Data!J312*J88</f>
        <v>9681.8450531846192</v>
      </c>
      <c r="K114" s="122">
        <f>Data!K312*K88</f>
        <v>11945.125459481613</v>
      </c>
      <c r="L114" s="122">
        <f>Data!L312*L88</f>
        <v>14737.482521043088</v>
      </c>
      <c r="M114" s="122">
        <f>Data!M312*M88</f>
        <v>18182.596055167443</v>
      </c>
    </row>
    <row r="115" spans="1:13" s="1" customFormat="1">
      <c r="A115" s="160"/>
      <c r="B115" s="27" t="s">
        <v>134</v>
      </c>
      <c r="C115" s="28">
        <f>Data!C24</f>
        <v>679.53492980662918</v>
      </c>
      <c r="D115" s="28">
        <f t="shared" ref="D115:M115" si="8">D114*D89</f>
        <v>838.38668622054365</v>
      </c>
      <c r="E115" s="28">
        <f t="shared" si="8"/>
        <v>1034.3724874185377</v>
      </c>
      <c r="F115" s="28">
        <f t="shared" si="8"/>
        <v>1276.1729883279195</v>
      </c>
      <c r="G115" s="28">
        <f t="shared" si="8"/>
        <v>1574.4980806694887</v>
      </c>
      <c r="H115" s="28">
        <f t="shared" si="8"/>
        <v>1942.5612583134373</v>
      </c>
      <c r="I115" s="28">
        <f t="shared" si="8"/>
        <v>2396.6648728436339</v>
      </c>
      <c r="J115" s="28">
        <f t="shared" si="8"/>
        <v>2956.9222016244807</v>
      </c>
      <c r="K115" s="28">
        <f t="shared" si="8"/>
        <v>3648.1483104000977</v>
      </c>
      <c r="L115" s="28">
        <f t="shared" si="8"/>
        <v>4500.9591687476131</v>
      </c>
      <c r="M115" s="28">
        <f t="shared" si="8"/>
        <v>5553.1277006968548</v>
      </c>
    </row>
    <row r="116" spans="1:13" s="1" customFormat="1">
      <c r="A116" s="160"/>
      <c r="B116" s="19" t="s">
        <v>39</v>
      </c>
      <c r="C116" s="20">
        <f>C114-C115</f>
        <v>1545.4650701933708</v>
      </c>
      <c r="D116" s="26">
        <f t="shared" ref="D116:M116" si="9">D114-D115</f>
        <v>1906.7413344560937</v>
      </c>
      <c r="E116" s="26">
        <f t="shared" si="9"/>
        <v>2352.4714900664212</v>
      </c>
      <c r="F116" s="26">
        <f t="shared" si="9"/>
        <v>2902.3979349322499</v>
      </c>
      <c r="G116" s="26">
        <f t="shared" si="9"/>
        <v>3580.8781565557438</v>
      </c>
      <c r="H116" s="26">
        <f t="shared" si="9"/>
        <v>4417.9635803101464</v>
      </c>
      <c r="I116" s="26">
        <f t="shared" si="9"/>
        <v>5450.7306151183202</v>
      </c>
      <c r="J116" s="26">
        <f t="shared" si="9"/>
        <v>6724.922851560139</v>
      </c>
      <c r="K116" s="26">
        <f t="shared" si="9"/>
        <v>8296.9771490815147</v>
      </c>
      <c r="L116" s="26">
        <f t="shared" si="9"/>
        <v>10236.523352295475</v>
      </c>
      <c r="M116" s="26">
        <f t="shared" si="9"/>
        <v>12629.468354470588</v>
      </c>
    </row>
    <row r="117" spans="1:13">
      <c r="A117" s="160"/>
      <c r="B117" s="23" t="s">
        <v>40</v>
      </c>
      <c r="C117" s="23"/>
      <c r="D117" s="28"/>
      <c r="E117" s="123"/>
      <c r="F117" s="15"/>
      <c r="G117" s="15"/>
      <c r="H117" s="124"/>
      <c r="I117" s="15"/>
      <c r="J117" s="15"/>
      <c r="K117" s="15"/>
      <c r="L117" s="15"/>
      <c r="M117" s="15"/>
    </row>
    <row r="118" spans="1:13" s="1" customFormat="1">
      <c r="A118" s="160"/>
      <c r="B118" s="105" t="s">
        <v>41</v>
      </c>
      <c r="C118" s="24">
        <f>Data!C51</f>
        <v>571.43701511357062</v>
      </c>
      <c r="D118" s="28">
        <f>D104*Data!$H$11</f>
        <v>653.77596709181159</v>
      </c>
      <c r="E118" s="28">
        <f>E104*Data!$H$11</f>
        <v>747.97922403028986</v>
      </c>
      <c r="F118" s="28">
        <f>F104*Data!$H$11</f>
        <v>785.37818523180431</v>
      </c>
      <c r="G118" s="28">
        <f>G104*Data!$H$11</f>
        <v>824.64709449339466</v>
      </c>
      <c r="H118" s="28">
        <f>H104*Data!$H$11</f>
        <v>865.87944921806445</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c r="A119" s="160"/>
      <c r="B119" s="105" t="s">
        <v>42</v>
      </c>
      <c r="C119" s="24">
        <f>Data!C64</f>
        <v>261.46214602196108</v>
      </c>
      <c r="D119" s="28">
        <f>D105*Data!$H$11</f>
        <v>307.50591906233598</v>
      </c>
      <c r="E119" s="28">
        <f>E105*Data!$H$11</f>
        <v>361.65805145051291</v>
      </c>
      <c r="F119" s="28">
        <f>F105*Data!$H$11</f>
        <v>394.20727608105909</v>
      </c>
      <c r="G119" s="28">
        <f>G105*Data!$H$11</f>
        <v>429.68593092835442</v>
      </c>
      <c r="H119" s="28">
        <f>H105*Data!$H$11</f>
        <v>468.35766471190635</v>
      </c>
      <c r="I119" s="28">
        <f>I105*Data!$H$11</f>
        <v>510.50985453597792</v>
      </c>
      <c r="J119" s="28">
        <f>J105*Data!$H$11</f>
        <v>556.45574144421607</v>
      </c>
      <c r="K119" s="28">
        <f>K105*Data!$H$11</f>
        <v>606.53675817419548</v>
      </c>
      <c r="L119" s="28">
        <f>L105*Data!$H$11</f>
        <v>661.12506640987317</v>
      </c>
      <c r="M119" s="28">
        <f>M105*Data!$H$11</f>
        <v>720.62632238676179</v>
      </c>
    </row>
    <row r="120" spans="1:13">
      <c r="A120" s="160"/>
      <c r="B120" s="106" t="s">
        <v>43</v>
      </c>
      <c r="C120" s="20">
        <f>C118+C119</f>
        <v>832.8991611355317</v>
      </c>
      <c r="D120" s="26">
        <f>D118+D119</f>
        <v>961.28188615414751</v>
      </c>
      <c r="E120" s="26">
        <f t="shared" ref="E120:M120" si="10">E118+E119</f>
        <v>1109.6372754808028</v>
      </c>
      <c r="F120" s="26">
        <f t="shared" si="10"/>
        <v>1179.5854613128633</v>
      </c>
      <c r="G120" s="26">
        <f t="shared" si="10"/>
        <v>1254.333025421749</v>
      </c>
      <c r="H120" s="26">
        <f t="shared" si="10"/>
        <v>1334.2371139299707</v>
      </c>
      <c r="I120" s="26">
        <f t="shared" si="10"/>
        <v>1419.6832762149456</v>
      </c>
      <c r="J120" s="26">
        <f t="shared" si="10"/>
        <v>1511.0878342071323</v>
      </c>
      <c r="K120" s="26">
        <f t="shared" si="10"/>
        <v>1608.9004555752574</v>
      </c>
      <c r="L120" s="26">
        <f t="shared" si="10"/>
        <v>1713.6069486809884</v>
      </c>
      <c r="M120" s="26">
        <f t="shared" si="10"/>
        <v>1825.7322987714326</v>
      </c>
    </row>
    <row r="121" spans="1:13">
      <c r="A121" s="160"/>
      <c r="B121" s="19" t="s">
        <v>44</v>
      </c>
      <c r="C121" s="20">
        <f>C116-C120</f>
        <v>712.56590905783912</v>
      </c>
      <c r="D121" s="26">
        <f>D116-D120</f>
        <v>945.45944830194617</v>
      </c>
      <c r="E121" s="26">
        <f t="shared" ref="E121:M121" si="11">E116-E120</f>
        <v>1242.8342145856184</v>
      </c>
      <c r="F121" s="26">
        <f t="shared" si="11"/>
        <v>1722.8124736193865</v>
      </c>
      <c r="G121" s="26">
        <f t="shared" si="11"/>
        <v>2326.5451311339948</v>
      </c>
      <c r="H121" s="26">
        <f t="shared" si="11"/>
        <v>3083.7264663801757</v>
      </c>
      <c r="I121" s="26">
        <f t="shared" si="11"/>
        <v>4031.0473389033746</v>
      </c>
      <c r="J121" s="26">
        <f t="shared" si="11"/>
        <v>5213.8350173530071</v>
      </c>
      <c r="K121" s="26">
        <f t="shared" si="11"/>
        <v>6688.0766935062575</v>
      </c>
      <c r="L121" s="26">
        <f t="shared" si="11"/>
        <v>8522.9164036144866</v>
      </c>
      <c r="M121" s="26">
        <f t="shared" si="11"/>
        <v>10803.736055699155</v>
      </c>
    </row>
    <row r="122" spans="1:13">
      <c r="A122" s="160"/>
      <c r="B122" s="27" t="s">
        <v>45</v>
      </c>
      <c r="C122" s="24">
        <f>Data!C104</f>
        <v>27.003467539973027</v>
      </c>
      <c r="D122" s="28">
        <f>C149*D106</f>
        <v>134.3471217666941</v>
      </c>
      <c r="E122" s="28">
        <f t="shared" ref="E122:M122" si="12">D149*E106</f>
        <v>225.52310542577612</v>
      </c>
      <c r="F122" s="28">
        <f t="shared" si="12"/>
        <v>245.31334129872553</v>
      </c>
      <c r="G122" s="28">
        <f t="shared" si="12"/>
        <v>246.97781224845917</v>
      </c>
      <c r="H122" s="28">
        <f t="shared" si="12"/>
        <v>311.20036645324495</v>
      </c>
      <c r="I122" s="28">
        <f t="shared" si="12"/>
        <v>410.58456745853329</v>
      </c>
      <c r="J122" s="28">
        <f t="shared" si="12"/>
        <v>540.70864336685418</v>
      </c>
      <c r="K122" s="28">
        <f t="shared" si="12"/>
        <v>709.5468738849014</v>
      </c>
      <c r="L122" s="28">
        <f t="shared" si="12"/>
        <v>927.00634722372627</v>
      </c>
      <c r="M122" s="28">
        <f t="shared" si="12"/>
        <v>1205.3844179897719</v>
      </c>
    </row>
    <row r="123" spans="1:13">
      <c r="A123" s="160"/>
      <c r="B123" s="25" t="s">
        <v>94</v>
      </c>
      <c r="C123" s="20">
        <f>C121+C122</f>
        <v>739.56937659781215</v>
      </c>
      <c r="D123" s="26">
        <f>D121+D122</f>
        <v>1079.8065700686402</v>
      </c>
      <c r="E123" s="26">
        <f t="shared" ref="E123:M123" si="13">E121+E122</f>
        <v>1468.3573200113944</v>
      </c>
      <c r="F123" s="26">
        <f t="shared" si="13"/>
        <v>1968.1258149181122</v>
      </c>
      <c r="G123" s="26">
        <f t="shared" si="13"/>
        <v>2573.5229433824538</v>
      </c>
      <c r="H123" s="26">
        <f t="shared" si="13"/>
        <v>3394.9268328334206</v>
      </c>
      <c r="I123" s="26">
        <f t="shared" si="13"/>
        <v>4441.6319063619076</v>
      </c>
      <c r="J123" s="26">
        <f t="shared" si="13"/>
        <v>5754.5436607198608</v>
      </c>
      <c r="K123" s="26">
        <f t="shared" si="13"/>
        <v>7397.6235673911588</v>
      </c>
      <c r="L123" s="26">
        <f t="shared" si="13"/>
        <v>9449.9227508382137</v>
      </c>
      <c r="M123" s="26">
        <f t="shared" si="13"/>
        <v>12009.120473688927</v>
      </c>
    </row>
    <row r="124" spans="1:13">
      <c r="A124" s="160"/>
      <c r="B124" s="27" t="s">
        <v>46</v>
      </c>
      <c r="C124" s="24">
        <f>Data!C130</f>
        <v>63.202921139734848</v>
      </c>
      <c r="D124" s="28">
        <f>D123*D108</f>
        <v>101.50181758645216</v>
      </c>
      <c r="E124" s="28">
        <f t="shared" ref="E124:L124" si="14">E123*E108</f>
        <v>138.02558808107105</v>
      </c>
      <c r="F124" s="28">
        <f t="shared" si="14"/>
        <v>185.00382660230252</v>
      </c>
      <c r="G124" s="28">
        <f t="shared" si="14"/>
        <v>241.91115667795063</v>
      </c>
      <c r="H124" s="28">
        <f t="shared" si="14"/>
        <v>319.12312228634147</v>
      </c>
      <c r="I124" s="28">
        <f t="shared" si="14"/>
        <v>417.51339919801927</v>
      </c>
      <c r="J124" s="28">
        <f t="shared" si="14"/>
        <v>540.92710410766688</v>
      </c>
      <c r="K124" s="28">
        <f t="shared" si="14"/>
        <v>695.37661533476887</v>
      </c>
      <c r="L124" s="28">
        <f t="shared" si="14"/>
        <v>888.29273857879195</v>
      </c>
      <c r="M124" s="28">
        <f>M123*M108</f>
        <v>1128.8573245267589</v>
      </c>
    </row>
    <row r="125" spans="1:13" s="1" customFormat="1">
      <c r="A125" s="160"/>
      <c r="B125" s="19" t="s">
        <v>47</v>
      </c>
      <c r="C125" s="20">
        <f>C123-C124</f>
        <v>676.36645545807733</v>
      </c>
      <c r="D125" s="26">
        <f>D123-D124</f>
        <v>978.30475248218806</v>
      </c>
      <c r="E125" s="26">
        <f t="shared" ref="E125:M125" si="15">E123-E124</f>
        <v>1330.3317319303235</v>
      </c>
      <c r="F125" s="26">
        <f t="shared" si="15"/>
        <v>1783.1219883158096</v>
      </c>
      <c r="G125" s="26">
        <f t="shared" si="15"/>
        <v>2331.6117867045032</v>
      </c>
      <c r="H125" s="26">
        <f t="shared" si="15"/>
        <v>3075.8037105470789</v>
      </c>
      <c r="I125" s="26">
        <f t="shared" si="15"/>
        <v>4024.1185071638884</v>
      </c>
      <c r="J125" s="26">
        <f t="shared" si="15"/>
        <v>5213.6165566121936</v>
      </c>
      <c r="K125" s="26">
        <f t="shared" si="15"/>
        <v>6702.24695205639</v>
      </c>
      <c r="L125" s="26">
        <f t="shared" si="15"/>
        <v>8561.6300122594221</v>
      </c>
      <c r="M125" s="26">
        <f t="shared" si="15"/>
        <v>10880.263149162169</v>
      </c>
    </row>
    <row r="127" spans="1:13">
      <c r="A127" s="161"/>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c r="A128" s="161"/>
      <c r="B128" s="1" t="s">
        <v>14</v>
      </c>
      <c r="C128" s="2">
        <f t="shared" ref="C128:M128" si="17">C125/C127</f>
        <v>1.8842390669101776</v>
      </c>
      <c r="D128" s="2">
        <f t="shared" si="17"/>
        <v>2.7253865402334192</v>
      </c>
      <c r="E128" s="2">
        <f t="shared" si="17"/>
        <v>3.7060723532714608</v>
      </c>
      <c r="F128" s="2">
        <f t="shared" si="17"/>
        <v>4.967467094706401</v>
      </c>
      <c r="G128" s="2">
        <f t="shared" si="17"/>
        <v>6.4954640815258058</v>
      </c>
      <c r="H128" s="2">
        <f t="shared" si="17"/>
        <v>8.5686530826473124</v>
      </c>
      <c r="I128" s="2">
        <f t="shared" si="17"/>
        <v>11.21049283252699</v>
      </c>
      <c r="J128" s="2">
        <f t="shared" si="17"/>
        <v>14.524227091074755</v>
      </c>
      <c r="K128" s="2">
        <f t="shared" si="17"/>
        <v>18.671291932405811</v>
      </c>
      <c r="L128" s="2">
        <f t="shared" si="17"/>
        <v>23.851209082514551</v>
      </c>
      <c r="M128" s="2">
        <f t="shared" si="17"/>
        <v>30.310516907628063</v>
      </c>
    </row>
    <row r="130" spans="1:13">
      <c r="A130" s="162" t="s">
        <v>15</v>
      </c>
      <c r="B130" s="1" t="s">
        <v>16</v>
      </c>
      <c r="C130" s="2">
        <f>C125</f>
        <v>676.36645545807733</v>
      </c>
      <c r="D130" s="2">
        <f t="shared" ref="D130:M130" si="18">D125</f>
        <v>978.30475248218806</v>
      </c>
      <c r="E130" s="2">
        <f t="shared" si="18"/>
        <v>1330.3317319303235</v>
      </c>
      <c r="F130" s="2">
        <f t="shared" si="18"/>
        <v>1783.1219883158096</v>
      </c>
      <c r="G130" s="2">
        <f t="shared" si="18"/>
        <v>2331.6117867045032</v>
      </c>
      <c r="H130" s="2">
        <f t="shared" si="18"/>
        <v>3075.8037105470789</v>
      </c>
      <c r="I130" s="2">
        <f t="shared" si="18"/>
        <v>4024.1185071638884</v>
      </c>
      <c r="J130" s="2">
        <f t="shared" si="18"/>
        <v>5213.6165566121936</v>
      </c>
      <c r="K130" s="2">
        <f t="shared" si="18"/>
        <v>6702.24695205639</v>
      </c>
      <c r="L130" s="2">
        <f t="shared" si="18"/>
        <v>8561.6300122594221</v>
      </c>
      <c r="M130" s="2">
        <f t="shared" si="18"/>
        <v>10880.263149162169</v>
      </c>
    </row>
    <row r="131" spans="1:13">
      <c r="A131" s="162"/>
    </row>
    <row r="132" spans="1:13">
      <c r="A132" s="162"/>
      <c r="D132" s="7" t="s">
        <v>17</v>
      </c>
      <c r="E132" s="7" t="s">
        <v>204</v>
      </c>
      <c r="F132" s="7" t="s">
        <v>204</v>
      </c>
    </row>
    <row r="133" spans="1:13">
      <c r="A133" s="162"/>
      <c r="D133" s="7" t="s">
        <v>18</v>
      </c>
      <c r="E133" s="7" t="s">
        <v>19</v>
      </c>
      <c r="F133" s="7" t="s">
        <v>20</v>
      </c>
    </row>
    <row r="134" spans="1:13">
      <c r="A134" s="162"/>
      <c r="B134" s="2" t="s">
        <v>21</v>
      </c>
      <c r="D134" s="80">
        <v>25671.525194608468</v>
      </c>
      <c r="E134" s="81">
        <v>0.23376540255129785</v>
      </c>
      <c r="F134" s="81">
        <v>0.32021825596535036</v>
      </c>
    </row>
    <row r="135" spans="1:13">
      <c r="A135" s="162"/>
      <c r="B135" s="2" t="s">
        <v>22</v>
      </c>
      <c r="D135" s="82">
        <f>M159/((1+C109)^10)</f>
        <v>25671.525194608468</v>
      </c>
      <c r="E135" s="83">
        <f>((M114/C114)^(1/10))-1</f>
        <v>0.23376540255129785</v>
      </c>
      <c r="F135" s="83">
        <f>(M128/C128)^(1/10)-1</f>
        <v>0.32021825596535036</v>
      </c>
    </row>
    <row r="136" spans="1:13">
      <c r="A136" s="162"/>
      <c r="B136" s="2" t="s">
        <v>23</v>
      </c>
      <c r="D136" s="83">
        <f>D135/D134-1</f>
        <v>0</v>
      </c>
      <c r="E136" s="83">
        <f t="shared" ref="E136:F136" si="19">E135/E134-1</f>
        <v>0</v>
      </c>
      <c r="F136" s="83">
        <f t="shared" si="19"/>
        <v>0</v>
      </c>
      <c r="G136" s="53"/>
      <c r="H136" s="53"/>
      <c r="I136" s="53"/>
    </row>
    <row r="137" spans="1:13">
      <c r="A137" s="162"/>
      <c r="B137" s="2" t="s">
        <v>24</v>
      </c>
      <c r="D137" s="84">
        <f>D135-D134</f>
        <v>0</v>
      </c>
      <c r="E137" s="84">
        <f t="shared" ref="E137:F137" si="20">E135-E134</f>
        <v>0</v>
      </c>
      <c r="F137" s="84">
        <f t="shared" si="20"/>
        <v>0</v>
      </c>
    </row>
    <row r="138" spans="1:13">
      <c r="A138" s="162"/>
    </row>
    <row r="139" spans="1:13">
      <c r="A139" s="162"/>
      <c r="B139" s="1" t="s">
        <v>25</v>
      </c>
    </row>
    <row r="140" spans="1:13">
      <c r="A140" s="162"/>
      <c r="B140" s="2" t="s">
        <v>26</v>
      </c>
      <c r="C140" s="8">
        <v>44734</v>
      </c>
    </row>
    <row r="141" spans="1:13">
      <c r="A141" s="162"/>
      <c r="B141" s="2" t="s">
        <v>27</v>
      </c>
      <c r="C141" s="2">
        <v>200.62</v>
      </c>
    </row>
    <row r="142" spans="1:13">
      <c r="A142" s="162"/>
      <c r="B142" s="2" t="s">
        <v>28</v>
      </c>
      <c r="C142" s="2">
        <f>C141*C127</f>
        <v>72014.555200000003</v>
      </c>
    </row>
    <row r="143" spans="1:13">
      <c r="A143" s="162"/>
      <c r="B143" s="2" t="s">
        <v>29</v>
      </c>
      <c r="C143" s="2">
        <f>C141/C128</f>
        <v>106.47268890830382</v>
      </c>
    </row>
    <row r="144" spans="1:13">
      <c r="A144" s="162"/>
      <c r="B144" s="79"/>
      <c r="C144" s="79"/>
    </row>
    <row r="147" spans="1:13"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c r="A148" s="154"/>
      <c r="B148" s="1" t="s">
        <v>31</v>
      </c>
    </row>
    <row r="149" spans="1:13" s="1" customFormat="1">
      <c r="A149" s="154"/>
      <c r="B149" s="15" t="s">
        <v>96</v>
      </c>
      <c r="C149" s="40">
        <f>Data!C159</f>
        <v>3358.6780441673523</v>
      </c>
      <c r="D149" s="40">
        <f>(C149+D125)*(1+D106)</f>
        <v>4510.4621085155222</v>
      </c>
      <c r="E149" s="40">
        <f t="shared" ref="E149:L149" si="21">(D149+E125)*(1+E106)</f>
        <v>6132.8335324681384</v>
      </c>
      <c r="F149" s="40">
        <f t="shared" si="21"/>
        <v>8232.5937416153065</v>
      </c>
      <c r="G149" s="40">
        <f t="shared" si="21"/>
        <v>10881.131694169404</v>
      </c>
      <c r="H149" s="40">
        <f t="shared" si="21"/>
        <v>14356.103757291374</v>
      </c>
      <c r="I149" s="40">
        <f t="shared" si="21"/>
        <v>18905.896621218679</v>
      </c>
      <c r="J149" s="40">
        <f t="shared" si="21"/>
        <v>24809.331254716832</v>
      </c>
      <c r="K149" s="40">
        <f t="shared" si="21"/>
        <v>32412.809343486933</v>
      </c>
      <c r="L149" s="40">
        <f t="shared" si="21"/>
        <v>42146.308321320699</v>
      </c>
      <c r="M149" s="40">
        <f>(L149+M125)*(1+M106)</f>
        <v>54543.131414538679</v>
      </c>
    </row>
    <row r="150" spans="1:13" s="1" customFormat="1">
      <c r="A150" s="154"/>
      <c r="B150" s="15" t="s">
        <v>95</v>
      </c>
      <c r="C150" s="40">
        <f>Data!C172</f>
        <v>639.3937934537048</v>
      </c>
      <c r="D150" s="40">
        <f>C150*(1+D$107)</f>
        <v>691.56832699952702</v>
      </c>
      <c r="E150" s="40">
        <f t="shared" ref="E150:L150" si="22">D150*(1+E$107)</f>
        <v>739.97810988949391</v>
      </c>
      <c r="F150" s="40">
        <f t="shared" si="22"/>
        <v>791.77657758175849</v>
      </c>
      <c r="G150" s="40">
        <f t="shared" si="22"/>
        <v>847.20093801248163</v>
      </c>
      <c r="H150" s="40">
        <f t="shared" si="22"/>
        <v>889.5609849131057</v>
      </c>
      <c r="I150" s="40">
        <f t="shared" si="22"/>
        <v>934.03903415876107</v>
      </c>
      <c r="J150" s="40">
        <f t="shared" si="22"/>
        <v>980.74098586669913</v>
      </c>
      <c r="K150" s="40">
        <f t="shared" si="22"/>
        <v>1010.1632154427001</v>
      </c>
      <c r="L150" s="40">
        <f t="shared" si="22"/>
        <v>1040.4681119059812</v>
      </c>
      <c r="M150" s="40">
        <f>L150*(1+M$107)</f>
        <v>1071.6821552631607</v>
      </c>
    </row>
    <row r="151" spans="1:13" s="1" customFormat="1">
      <c r="A151" s="154"/>
      <c r="B151" s="15" t="s">
        <v>98</v>
      </c>
      <c r="C151" s="40">
        <f>Data!C185</f>
        <v>1283.7752403635661</v>
      </c>
      <c r="D151" s="40">
        <f t="shared" ref="D151:M151" si="23">C151*(1+D$107)</f>
        <v>1388.5312999772329</v>
      </c>
      <c r="E151" s="40">
        <f t="shared" si="23"/>
        <v>1485.7284909756393</v>
      </c>
      <c r="F151" s="40">
        <f t="shared" si="23"/>
        <v>1589.7294853439341</v>
      </c>
      <c r="G151" s="40">
        <f t="shared" si="23"/>
        <v>1701.0105493180097</v>
      </c>
      <c r="H151" s="40">
        <f t="shared" si="23"/>
        <v>1786.0610767839103</v>
      </c>
      <c r="I151" s="40">
        <f t="shared" si="23"/>
        <v>1875.3641306231059</v>
      </c>
      <c r="J151" s="40">
        <f t="shared" si="23"/>
        <v>1969.1323371542612</v>
      </c>
      <c r="K151" s="40">
        <f t="shared" si="23"/>
        <v>2028.2063072688891</v>
      </c>
      <c r="L151" s="40">
        <f t="shared" si="23"/>
        <v>2089.052496486956</v>
      </c>
      <c r="M151" s="40">
        <f t="shared" si="23"/>
        <v>2151.7240713815645</v>
      </c>
    </row>
    <row r="152" spans="1:13" s="1" customFormat="1">
      <c r="A152" s="154"/>
      <c r="B152" s="31" t="s">
        <v>32</v>
      </c>
      <c r="C152" s="1">
        <f>C149+C150+C151</f>
        <v>5281.847077984623</v>
      </c>
      <c r="D152" s="1">
        <f t="shared" ref="D152:M152" si="24">D149+D150+D151</f>
        <v>6590.5617354922824</v>
      </c>
      <c r="E152" s="1">
        <f t="shared" si="24"/>
        <v>8358.540133333272</v>
      </c>
      <c r="F152" s="1">
        <f t="shared" si="24"/>
        <v>10614.099804541</v>
      </c>
      <c r="G152" s="1">
        <f t="shared" si="24"/>
        <v>13429.343181499895</v>
      </c>
      <c r="H152" s="1">
        <f t="shared" si="24"/>
        <v>17031.725818988391</v>
      </c>
      <c r="I152" s="1">
        <f t="shared" si="24"/>
        <v>21715.299786000549</v>
      </c>
      <c r="J152" s="1">
        <f t="shared" si="24"/>
        <v>27759.20457773779</v>
      </c>
      <c r="K152" s="1">
        <f t="shared" si="24"/>
        <v>35451.178866198527</v>
      </c>
      <c r="L152" s="1">
        <f t="shared" si="24"/>
        <v>45275.828929713636</v>
      </c>
      <c r="M152" s="1">
        <f t="shared" si="24"/>
        <v>57766.5376411834</v>
      </c>
    </row>
    <row r="153" spans="1:13" s="1" customFormat="1">
      <c r="A153" s="154"/>
      <c r="B153" s="31"/>
    </row>
    <row r="154" spans="1:13">
      <c r="A154" s="154"/>
      <c r="B154" s="1" t="s">
        <v>33</v>
      </c>
    </row>
    <row r="155" spans="1:13">
      <c r="A155" s="154"/>
      <c r="B155" s="40" t="s">
        <v>97</v>
      </c>
      <c r="C155" s="40">
        <f>Data!C212</f>
        <v>448.03155811632018</v>
      </c>
      <c r="D155" s="40">
        <f t="shared" ref="D155:M156" si="25">C155*(1+D$107)</f>
        <v>484.59093325861187</v>
      </c>
      <c r="E155" s="40">
        <f t="shared" si="25"/>
        <v>518.51229858671468</v>
      </c>
      <c r="F155" s="40">
        <f t="shared" si="25"/>
        <v>554.80815948778479</v>
      </c>
      <c r="G155" s="40">
        <f t="shared" si="25"/>
        <v>593.64473065192976</v>
      </c>
      <c r="H155" s="40">
        <f t="shared" si="25"/>
        <v>623.32696718452632</v>
      </c>
      <c r="I155" s="40">
        <f t="shared" si="25"/>
        <v>654.49331554375271</v>
      </c>
      <c r="J155" s="40">
        <f t="shared" si="25"/>
        <v>687.21798132094034</v>
      </c>
      <c r="K155" s="40">
        <f t="shared" si="25"/>
        <v>707.83452076056858</v>
      </c>
      <c r="L155" s="40">
        <f t="shared" si="25"/>
        <v>729.0695563833857</v>
      </c>
      <c r="M155" s="40">
        <f t="shared" si="25"/>
        <v>750.94164307488734</v>
      </c>
    </row>
    <row r="156" spans="1:13">
      <c r="A156" s="154"/>
      <c r="B156" s="40" t="s">
        <v>99</v>
      </c>
      <c r="C156" s="40">
        <f>Data!C225</f>
        <v>176.78893539517696</v>
      </c>
      <c r="D156" s="40">
        <f t="shared" si="25"/>
        <v>191.21491252342338</v>
      </c>
      <c r="E156" s="40">
        <f t="shared" si="25"/>
        <v>204.59995640006304</v>
      </c>
      <c r="F156" s="40">
        <f t="shared" si="25"/>
        <v>218.92195334806746</v>
      </c>
      <c r="G156" s="40">
        <f t="shared" si="25"/>
        <v>234.24649008243219</v>
      </c>
      <c r="H156" s="40">
        <f t="shared" si="25"/>
        <v>245.95881458655381</v>
      </c>
      <c r="I156" s="40">
        <f t="shared" si="25"/>
        <v>258.25675531588149</v>
      </c>
      <c r="J156" s="40">
        <f t="shared" si="25"/>
        <v>271.1695930816756</v>
      </c>
      <c r="K156" s="40">
        <f t="shared" si="25"/>
        <v>279.30468087412589</v>
      </c>
      <c r="L156" s="40">
        <f t="shared" si="25"/>
        <v>287.68382130034968</v>
      </c>
      <c r="M156" s="40">
        <f t="shared" si="25"/>
        <v>296.31433593936015</v>
      </c>
    </row>
    <row r="157" spans="1:13">
      <c r="A157" s="154"/>
      <c r="B157" s="1" t="s">
        <v>34</v>
      </c>
      <c r="C157" s="1">
        <f>C156+C155</f>
        <v>624.82049351149715</v>
      </c>
      <c r="D157" s="1">
        <f t="shared" ref="D157:M157" si="26">D156+D155</f>
        <v>675.80584578203525</v>
      </c>
      <c r="E157" s="1">
        <f t="shared" si="26"/>
        <v>723.11225498677777</v>
      </c>
      <c r="F157" s="1">
        <f t="shared" si="26"/>
        <v>773.7301128358522</v>
      </c>
      <c r="G157" s="1">
        <f t="shared" si="26"/>
        <v>827.89122073436192</v>
      </c>
      <c r="H157" s="1">
        <f t="shared" si="26"/>
        <v>869.28578177108011</v>
      </c>
      <c r="I157" s="1">
        <f t="shared" si="26"/>
        <v>912.75007085963421</v>
      </c>
      <c r="J157" s="1">
        <f t="shared" si="26"/>
        <v>958.38757440261588</v>
      </c>
      <c r="K157" s="1">
        <f t="shared" si="26"/>
        <v>987.13920163469447</v>
      </c>
      <c r="L157" s="1">
        <f t="shared" si="26"/>
        <v>1016.7533776837354</v>
      </c>
      <c r="M157" s="1">
        <f t="shared" si="26"/>
        <v>1047.2559790142475</v>
      </c>
    </row>
    <row r="158" spans="1:13">
      <c r="A158" s="154"/>
    </row>
    <row r="159" spans="1:13" s="1" customFormat="1">
      <c r="A159" s="154"/>
      <c r="B159" s="1" t="s">
        <v>35</v>
      </c>
      <c r="C159" s="78">
        <f>C152-C157</f>
        <v>4657.0265844731257</v>
      </c>
      <c r="D159" s="78">
        <f t="shared" ref="D159:M159" si="27">D152-D157</f>
        <v>5914.7558897102472</v>
      </c>
      <c r="E159" s="78">
        <f t="shared" si="27"/>
        <v>7635.4278783464943</v>
      </c>
      <c r="F159" s="78">
        <f t="shared" si="27"/>
        <v>9840.3696917051475</v>
      </c>
      <c r="G159" s="78">
        <f t="shared" si="27"/>
        <v>12601.451960765533</v>
      </c>
      <c r="H159" s="78">
        <f t="shared" si="27"/>
        <v>16162.440037217311</v>
      </c>
      <c r="I159" s="78">
        <f t="shared" si="27"/>
        <v>20802.549715140914</v>
      </c>
      <c r="J159" s="78">
        <f t="shared" si="27"/>
        <v>26800.817003335174</v>
      </c>
      <c r="K159" s="78">
        <f t="shared" si="27"/>
        <v>34464.039664563832</v>
      </c>
      <c r="L159" s="78">
        <f t="shared" si="27"/>
        <v>44259.075552029899</v>
      </c>
      <c r="M159" s="78">
        <f t="shared" si="27"/>
        <v>56719.281662169153</v>
      </c>
    </row>
    <row r="160" spans="1:13">
      <c r="A160" s="75"/>
      <c r="B160"/>
      <c r="C160" s="49"/>
    </row>
    <row r="161" spans="1:3">
      <c r="A161" s="75"/>
      <c r="B161"/>
      <c r="C161" s="49"/>
    </row>
    <row r="162" spans="1:3">
      <c r="A162" s="75"/>
      <c r="B162"/>
      <c r="C162" s="50"/>
    </row>
    <row r="163" spans="1:3">
      <c r="A163" s="75"/>
      <c r="B163" s="51"/>
      <c r="C163" s="49"/>
    </row>
    <row r="164" spans="1:3">
      <c r="A164" s="75"/>
      <c r="B164"/>
      <c r="C164" s="49"/>
    </row>
    <row r="165" spans="1:3">
      <c r="A165" s="75"/>
      <c r="B165" s="51"/>
      <c r="C165" s="49"/>
    </row>
    <row r="166" spans="1:3">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42" workbookViewId="0">
      <selection activeCell="C54" sqref="C54:H54"/>
    </sheetView>
  </sheetViews>
  <sheetFormatPr defaultColWidth="11.42578125" defaultRowHeight="15"/>
  <cols>
    <col min="2" max="2" width="59.7109375" bestFit="1" customWidth="1"/>
  </cols>
  <sheetData>
    <row r="1" spans="1:13" s="2" customFormat="1">
      <c r="A1" s="1" t="s">
        <v>187</v>
      </c>
      <c r="C1" s="1" t="s">
        <v>0</v>
      </c>
      <c r="D1" s="1" t="s">
        <v>1</v>
      </c>
      <c r="E1" s="1" t="s">
        <v>2</v>
      </c>
      <c r="F1" s="1" t="s">
        <v>3</v>
      </c>
      <c r="G1" s="1" t="s">
        <v>72</v>
      </c>
      <c r="H1" s="37" t="s">
        <v>73</v>
      </c>
      <c r="I1" s="1" t="s">
        <v>74</v>
      </c>
      <c r="J1" s="1" t="s">
        <v>75</v>
      </c>
      <c r="K1" s="37" t="s">
        <v>76</v>
      </c>
      <c r="L1" s="1" t="s">
        <v>77</v>
      </c>
      <c r="M1" s="37" t="s">
        <v>78</v>
      </c>
    </row>
    <row r="2" spans="1:13" s="2" customFormat="1" ht="15" customHeight="1">
      <c r="A2" s="163" t="s">
        <v>4</v>
      </c>
      <c r="B2" s="1" t="s">
        <v>168</v>
      </c>
      <c r="H2" s="3"/>
    </row>
    <row r="3" spans="1:13" s="2" customFormat="1" ht="15" customHeight="1">
      <c r="A3" s="163"/>
      <c r="B3" s="43" t="s">
        <v>188</v>
      </c>
      <c r="H3" s="3"/>
    </row>
    <row r="4" spans="1:13" s="2" customFormat="1">
      <c r="A4" s="163"/>
      <c r="B4" s="15" t="s">
        <v>79</v>
      </c>
      <c r="C4" s="17"/>
      <c r="D4" s="17"/>
      <c r="E4" s="17"/>
      <c r="F4" s="17"/>
      <c r="G4" s="17"/>
      <c r="H4" s="17"/>
      <c r="I4" s="17"/>
      <c r="J4" s="17"/>
      <c r="K4" s="17"/>
      <c r="L4" s="17"/>
      <c r="M4" s="17"/>
    </row>
    <row r="5" spans="1:13" s="2" customFormat="1">
      <c r="A5" s="163"/>
      <c r="B5" s="9" t="s">
        <v>136</v>
      </c>
      <c r="C5" s="17"/>
      <c r="D5" s="17"/>
      <c r="E5" s="17"/>
      <c r="F5" s="17"/>
      <c r="G5" s="17"/>
      <c r="H5" s="17"/>
      <c r="I5" s="17"/>
      <c r="J5" s="17"/>
      <c r="K5" s="17"/>
      <c r="L5" s="17"/>
      <c r="M5" s="17"/>
    </row>
    <row r="6" spans="1:13" s="2" customFormat="1">
      <c r="A6" s="163"/>
      <c r="B6" s="9" t="s">
        <v>138</v>
      </c>
      <c r="C6" s="9"/>
      <c r="D6" s="9"/>
      <c r="E6" s="9"/>
      <c r="F6" s="9"/>
      <c r="G6" s="9"/>
      <c r="H6" s="9"/>
      <c r="I6" s="9"/>
      <c r="J6" s="9"/>
      <c r="K6" s="9"/>
      <c r="L6" s="9"/>
      <c r="M6" s="9"/>
    </row>
    <row r="7" spans="1:13" s="2" customFormat="1">
      <c r="A7" s="163"/>
      <c r="B7" s="9" t="s">
        <v>139</v>
      </c>
      <c r="C7" s="17"/>
      <c r="D7" s="17"/>
      <c r="E7" s="17"/>
      <c r="F7" s="17"/>
      <c r="G7" s="17"/>
      <c r="H7" s="17"/>
      <c r="I7" s="17"/>
      <c r="J7" s="17"/>
      <c r="K7" s="17"/>
      <c r="L7" s="17"/>
      <c r="M7" s="17"/>
    </row>
    <row r="8" spans="1:13" s="2" customFormat="1">
      <c r="A8" s="163"/>
      <c r="B8" s="43" t="s">
        <v>189</v>
      </c>
      <c r="H8" s="3"/>
    </row>
    <row r="9" spans="1:13" s="2" customFormat="1">
      <c r="A9" s="163"/>
      <c r="B9" s="40" t="s">
        <v>79</v>
      </c>
      <c r="C9" s="39"/>
      <c r="D9" s="39"/>
      <c r="E9" s="39"/>
      <c r="F9" s="39"/>
      <c r="G9" s="39"/>
      <c r="H9" s="39"/>
      <c r="I9" s="39"/>
      <c r="J9" s="39"/>
      <c r="K9" s="39"/>
      <c r="L9" s="39"/>
      <c r="M9" s="39"/>
    </row>
    <row r="10" spans="1:13" s="2" customFormat="1">
      <c r="A10" s="163"/>
      <c r="B10" s="9" t="s">
        <v>136</v>
      </c>
      <c r="C10" s="17"/>
      <c r="D10" s="17"/>
      <c r="E10" s="17"/>
      <c r="F10" s="17"/>
      <c r="G10" s="17"/>
      <c r="H10" s="17"/>
      <c r="I10" s="17"/>
      <c r="J10" s="17"/>
      <c r="K10" s="17"/>
      <c r="L10" s="17"/>
      <c r="M10" s="17"/>
    </row>
    <row r="11" spans="1:13" s="2" customFormat="1">
      <c r="A11" s="163"/>
      <c r="B11" s="9" t="s">
        <v>142</v>
      </c>
      <c r="C11" s="9"/>
      <c r="D11" s="9"/>
      <c r="E11" s="9"/>
      <c r="F11" s="9"/>
      <c r="G11" s="9"/>
      <c r="H11" s="9"/>
      <c r="I11" s="9"/>
      <c r="J11" s="9"/>
      <c r="K11" s="9"/>
      <c r="L11" s="9"/>
      <c r="M11" s="9"/>
    </row>
    <row r="12" spans="1:13" s="2" customFormat="1">
      <c r="A12" s="163"/>
      <c r="B12" s="9" t="s">
        <v>143</v>
      </c>
      <c r="C12" s="17"/>
      <c r="D12" s="17"/>
      <c r="E12" s="17"/>
      <c r="F12" s="17"/>
      <c r="G12" s="17"/>
      <c r="H12" s="17"/>
      <c r="I12" s="17"/>
      <c r="J12" s="17"/>
      <c r="K12" s="17"/>
      <c r="L12" s="17"/>
      <c r="M12" s="17"/>
    </row>
    <row r="13" spans="1:13" s="2" customFormat="1">
      <c r="A13" s="163"/>
      <c r="B13" s="43" t="s">
        <v>84</v>
      </c>
      <c r="H13" s="3"/>
    </row>
    <row r="14" spans="1:13" s="2" customFormat="1">
      <c r="A14" s="163"/>
      <c r="B14" s="9" t="s">
        <v>145</v>
      </c>
      <c r="C14" s="32"/>
      <c r="D14" s="32"/>
      <c r="E14" s="32"/>
      <c r="F14" s="32"/>
      <c r="G14" s="32"/>
      <c r="H14" s="32"/>
      <c r="I14" s="32"/>
      <c r="J14" s="32"/>
      <c r="K14" s="32"/>
      <c r="L14" s="32"/>
      <c r="M14" s="32"/>
    </row>
    <row r="15" spans="1:13" s="2" customFormat="1">
      <c r="A15" s="163"/>
      <c r="B15" s="9" t="s">
        <v>146</v>
      </c>
      <c r="C15" s="36"/>
      <c r="D15" s="36"/>
      <c r="E15" s="36"/>
      <c r="F15" s="36"/>
      <c r="G15" s="36"/>
      <c r="H15" s="36"/>
      <c r="I15" s="36"/>
      <c r="J15" s="36"/>
      <c r="K15" s="36"/>
      <c r="L15" s="36"/>
      <c r="M15" s="36"/>
    </row>
    <row r="16" spans="1:13" s="2" customFormat="1">
      <c r="A16" s="163"/>
      <c r="B16" s="9" t="s">
        <v>147</v>
      </c>
      <c r="C16" s="17"/>
      <c r="D16" s="17"/>
      <c r="E16" s="17"/>
      <c r="F16" s="17"/>
      <c r="G16" s="17"/>
      <c r="H16" s="17"/>
      <c r="I16" s="17"/>
      <c r="J16" s="17"/>
      <c r="K16" s="17"/>
      <c r="L16" s="17"/>
      <c r="M16" s="17"/>
    </row>
    <row r="17" spans="1:13" s="2" customFormat="1">
      <c r="A17" s="163"/>
      <c r="B17" s="43" t="s">
        <v>85</v>
      </c>
      <c r="H17" s="3"/>
    </row>
    <row r="18" spans="1:13" s="2" customFormat="1">
      <c r="A18" s="163"/>
      <c r="B18" s="9" t="s">
        <v>145</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c r="A19" s="163"/>
      <c r="B19" s="9" t="s">
        <v>149</v>
      </c>
      <c r="C19" s="36">
        <f>Assumptions!C12</f>
        <v>1.9451066499372646E-3</v>
      </c>
      <c r="D19" s="36">
        <f>Assumptions!D12</f>
        <v>1.9451066499372646E-3</v>
      </c>
      <c r="E19" s="36">
        <f>Assumptions!E12</f>
        <v>1.9451066499372646E-3</v>
      </c>
      <c r="F19" s="36">
        <f>Assumptions!F12</f>
        <v>1.9451066499372646E-3</v>
      </c>
      <c r="G19" s="36">
        <f>Assumptions!G12</f>
        <v>1.9451066499372646E-3</v>
      </c>
      <c r="H19" s="36">
        <f>Assumptions!H12</f>
        <v>1.9451066499372646E-3</v>
      </c>
      <c r="I19" s="36">
        <f>Assumptions!I12</f>
        <v>1.9451066499372646E-3</v>
      </c>
      <c r="J19" s="36">
        <f>Assumptions!J12</f>
        <v>1.9451066499372646E-3</v>
      </c>
      <c r="K19" s="36">
        <f>Assumptions!K12</f>
        <v>1.9451066499372646E-3</v>
      </c>
      <c r="L19" s="36">
        <f>Assumptions!L12</f>
        <v>1.9451066499372646E-3</v>
      </c>
      <c r="M19" s="36">
        <f>Assumptions!M12</f>
        <v>1.9451066499372646E-3</v>
      </c>
    </row>
    <row r="20" spans="1:13" s="2" customFormat="1">
      <c r="A20" s="163"/>
      <c r="B20" s="9" t="s">
        <v>150</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c r="A21" s="163"/>
      <c r="B21" s="43" t="s">
        <v>190</v>
      </c>
      <c r="H21" s="3"/>
    </row>
    <row r="22" spans="1:13" s="2" customFormat="1">
      <c r="A22" s="163"/>
      <c r="B22" s="9" t="s">
        <v>152</v>
      </c>
      <c r="C22" s="32"/>
      <c r="D22" s="32"/>
      <c r="E22" s="32"/>
      <c r="F22" s="32"/>
      <c r="G22" s="32"/>
      <c r="H22" s="32"/>
      <c r="I22" s="32"/>
      <c r="J22" s="32"/>
      <c r="K22" s="32"/>
      <c r="L22" s="32"/>
      <c r="M22" s="32"/>
    </row>
    <row r="23" spans="1:13" s="2" customFormat="1">
      <c r="A23" s="163"/>
      <c r="B23" s="9" t="s">
        <v>153</v>
      </c>
      <c r="C23" s="9"/>
      <c r="D23" s="9"/>
      <c r="E23" s="9"/>
      <c r="F23" s="9"/>
      <c r="G23" s="9"/>
      <c r="H23" s="9"/>
      <c r="I23" s="9"/>
      <c r="J23" s="9"/>
      <c r="K23" s="9"/>
      <c r="L23" s="9"/>
      <c r="M23" s="9"/>
    </row>
    <row r="24" spans="1:13" s="2" customFormat="1">
      <c r="A24" s="163"/>
      <c r="B24" s="9" t="s">
        <v>154</v>
      </c>
      <c r="C24" s="17"/>
      <c r="D24" s="17"/>
      <c r="E24" s="17"/>
      <c r="F24" s="17"/>
      <c r="G24" s="17"/>
      <c r="H24" s="17"/>
      <c r="I24" s="17"/>
      <c r="J24" s="17"/>
      <c r="K24" s="17"/>
      <c r="L24" s="17"/>
      <c r="M24" s="17"/>
    </row>
    <row r="25" spans="1:13" s="2" customFormat="1">
      <c r="A25" s="163"/>
      <c r="B25" s="43" t="s">
        <v>191</v>
      </c>
      <c r="H25" s="3"/>
    </row>
    <row r="26" spans="1:13" s="2" customFormat="1">
      <c r="A26" s="163"/>
      <c r="B26" s="9" t="s">
        <v>152</v>
      </c>
      <c r="C26" s="32"/>
      <c r="D26" s="32"/>
      <c r="E26" s="32"/>
      <c r="F26" s="32"/>
      <c r="G26" s="32"/>
      <c r="H26" s="32"/>
      <c r="I26" s="32"/>
      <c r="J26" s="32"/>
      <c r="K26" s="32"/>
      <c r="L26" s="32"/>
      <c r="M26" s="32"/>
    </row>
    <row r="27" spans="1:13" s="2" customFormat="1">
      <c r="A27" s="163"/>
      <c r="B27" s="9" t="s">
        <v>156</v>
      </c>
      <c r="C27" s="9"/>
      <c r="D27" s="9"/>
      <c r="E27" s="9"/>
      <c r="F27" s="9"/>
      <c r="G27" s="9"/>
      <c r="H27" s="9"/>
      <c r="I27" s="9"/>
      <c r="J27" s="9"/>
      <c r="K27" s="9"/>
      <c r="L27" s="9"/>
      <c r="M27" s="9"/>
    </row>
    <row r="28" spans="1:13" s="2" customFormat="1">
      <c r="A28" s="163"/>
      <c r="B28" s="9" t="s">
        <v>157</v>
      </c>
      <c r="C28" s="17"/>
      <c r="D28" s="17"/>
      <c r="E28" s="17"/>
      <c r="F28" s="17"/>
      <c r="G28" s="17"/>
      <c r="H28" s="17"/>
      <c r="I28" s="17"/>
      <c r="J28" s="17"/>
      <c r="K28" s="17"/>
      <c r="L28" s="17"/>
      <c r="M28" s="17"/>
    </row>
    <row r="29" spans="1:13" s="2" customFormat="1">
      <c r="A29" s="163"/>
      <c r="B29" s="43" t="s">
        <v>83</v>
      </c>
      <c r="H29" s="3"/>
    </row>
    <row r="30" spans="1:13" s="2" customFormat="1">
      <c r="A30" s="163"/>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3"/>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8" t="s">
        <v>8</v>
      </c>
      <c r="B38" s="1" t="s">
        <v>9</v>
      </c>
      <c r="H38" s="3"/>
    </row>
    <row r="39" spans="1:13" s="2" customFormat="1">
      <c r="A39" s="158"/>
      <c r="B39" s="43" t="s">
        <v>188</v>
      </c>
      <c r="C39" s="16"/>
      <c r="D39" s="16"/>
      <c r="E39" s="16"/>
      <c r="F39" s="16"/>
      <c r="G39" s="16"/>
      <c r="H39" s="16"/>
      <c r="I39" s="16"/>
      <c r="J39" s="16"/>
      <c r="K39" s="16"/>
      <c r="L39" s="16"/>
      <c r="M39" s="16"/>
    </row>
    <row r="40" spans="1:13" s="2" customFormat="1">
      <c r="A40" s="158"/>
      <c r="B40" s="15" t="s">
        <v>79</v>
      </c>
      <c r="C40" s="16"/>
      <c r="D40" s="16"/>
      <c r="E40" s="16"/>
      <c r="F40" s="16"/>
      <c r="G40" s="16"/>
      <c r="H40" s="16"/>
      <c r="I40" s="16"/>
      <c r="J40" s="16"/>
      <c r="K40" s="16"/>
      <c r="L40" s="16"/>
      <c r="M40" s="16"/>
    </row>
    <row r="41" spans="1:13" s="2" customFormat="1">
      <c r="A41" s="158"/>
      <c r="B41" s="9" t="s">
        <v>136</v>
      </c>
      <c r="C41" s="16"/>
      <c r="D41" s="16"/>
      <c r="E41" s="16"/>
      <c r="F41" s="16"/>
      <c r="G41" s="16"/>
      <c r="H41" s="16"/>
      <c r="I41" s="16"/>
      <c r="J41" s="16"/>
      <c r="K41" s="16"/>
      <c r="L41" s="16"/>
      <c r="M41" s="16"/>
    </row>
    <row r="42" spans="1:13" s="2" customFormat="1">
      <c r="A42" s="158"/>
      <c r="B42" s="9" t="s">
        <v>138</v>
      </c>
      <c r="C42" s="16"/>
      <c r="D42" s="16"/>
      <c r="E42" s="16"/>
      <c r="F42" s="16"/>
      <c r="G42" s="16"/>
      <c r="H42" s="16"/>
      <c r="I42" s="16"/>
      <c r="J42" s="16"/>
      <c r="K42" s="16"/>
      <c r="L42" s="16"/>
      <c r="M42" s="16"/>
    </row>
    <row r="43" spans="1:13" s="2" customFormat="1">
      <c r="A43" s="158"/>
      <c r="B43" s="9" t="s">
        <v>139</v>
      </c>
      <c r="C43" s="16"/>
      <c r="D43" s="16"/>
      <c r="E43" s="16"/>
      <c r="F43" s="16"/>
      <c r="G43" s="16"/>
      <c r="H43" s="16"/>
      <c r="I43" s="16"/>
      <c r="J43" s="16"/>
      <c r="K43" s="16"/>
      <c r="L43" s="16"/>
      <c r="M43" s="16"/>
    </row>
    <row r="44" spans="1:13" s="2" customFormat="1">
      <c r="A44" s="158"/>
      <c r="B44" s="43" t="s">
        <v>189</v>
      </c>
      <c r="C44" s="16"/>
      <c r="D44" s="16"/>
      <c r="E44" s="16"/>
      <c r="F44" s="16"/>
      <c r="G44" s="16"/>
      <c r="H44" s="16"/>
      <c r="I44" s="16"/>
      <c r="J44" s="16"/>
      <c r="K44" s="16"/>
      <c r="L44" s="16"/>
      <c r="M44" s="16"/>
    </row>
    <row r="45" spans="1:13" s="2" customFormat="1">
      <c r="A45" s="158"/>
      <c r="B45" s="40" t="s">
        <v>79</v>
      </c>
      <c r="C45" s="16"/>
      <c r="D45" s="16"/>
      <c r="E45" s="16"/>
      <c r="F45" s="16"/>
      <c r="G45" s="16"/>
      <c r="H45" s="16"/>
      <c r="I45" s="16"/>
      <c r="J45" s="16"/>
      <c r="K45" s="16"/>
      <c r="L45" s="16"/>
      <c r="M45" s="16"/>
    </row>
    <row r="46" spans="1:13" s="2" customFormat="1">
      <c r="A46" s="158"/>
      <c r="B46" s="9" t="s">
        <v>136</v>
      </c>
      <c r="C46" s="16"/>
      <c r="D46" s="16"/>
      <c r="E46" s="16"/>
      <c r="F46" s="16"/>
      <c r="G46" s="16"/>
      <c r="H46" s="16"/>
      <c r="I46" s="16"/>
      <c r="J46" s="16"/>
      <c r="K46" s="16"/>
      <c r="L46" s="16"/>
      <c r="M46" s="16"/>
    </row>
    <row r="47" spans="1:13" s="2" customFormat="1">
      <c r="A47" s="158"/>
      <c r="B47" s="9" t="s">
        <v>142</v>
      </c>
      <c r="C47" s="16"/>
      <c r="D47" s="16"/>
      <c r="E47" s="16"/>
      <c r="F47" s="16"/>
      <c r="G47" s="16"/>
      <c r="H47" s="16"/>
      <c r="I47" s="16"/>
      <c r="J47" s="16"/>
      <c r="K47" s="16"/>
      <c r="L47" s="16"/>
      <c r="M47" s="16"/>
    </row>
    <row r="48" spans="1:13" s="2" customFormat="1">
      <c r="A48" s="158"/>
      <c r="B48" s="9" t="s">
        <v>143</v>
      </c>
      <c r="C48" s="16"/>
      <c r="D48" s="16"/>
      <c r="E48" s="16"/>
      <c r="F48" s="16"/>
      <c r="G48" s="16"/>
      <c r="H48" s="16"/>
      <c r="I48" s="16"/>
      <c r="J48" s="16"/>
      <c r="K48" s="16"/>
      <c r="L48" s="16"/>
      <c r="M48" s="16"/>
    </row>
    <row r="49" spans="1:13" s="2" customFormat="1">
      <c r="A49" s="158"/>
      <c r="B49" s="43" t="s">
        <v>84</v>
      </c>
      <c r="C49" s="16"/>
      <c r="D49" s="16"/>
      <c r="E49" s="16"/>
      <c r="F49" s="16"/>
      <c r="G49" s="16"/>
      <c r="H49" s="16"/>
      <c r="I49" s="16"/>
      <c r="J49" s="16"/>
      <c r="K49" s="16"/>
      <c r="L49" s="16"/>
      <c r="M49" s="16"/>
    </row>
    <row r="50" spans="1:13" s="2" customFormat="1">
      <c r="A50" s="158"/>
      <c r="B50" s="9" t="s">
        <v>145</v>
      </c>
      <c r="C50" s="16"/>
      <c r="D50" s="16"/>
      <c r="E50" s="16"/>
      <c r="F50" s="16"/>
      <c r="G50" s="16"/>
      <c r="H50" s="16"/>
      <c r="I50" s="16"/>
      <c r="J50" s="16"/>
      <c r="K50" s="16"/>
      <c r="L50" s="16"/>
      <c r="M50" s="16"/>
    </row>
    <row r="51" spans="1:13" s="2" customFormat="1">
      <c r="A51" s="158"/>
      <c r="B51" s="9" t="s">
        <v>146</v>
      </c>
      <c r="C51" s="16"/>
      <c r="D51" s="16"/>
      <c r="E51" s="16"/>
      <c r="F51" s="16"/>
      <c r="G51" s="16"/>
      <c r="H51" s="16"/>
      <c r="I51" s="16"/>
      <c r="J51" s="16"/>
      <c r="K51" s="16"/>
      <c r="L51" s="16"/>
      <c r="M51" s="16"/>
    </row>
    <row r="52" spans="1:13" s="2" customFormat="1">
      <c r="A52" s="158"/>
      <c r="B52" s="9" t="s">
        <v>147</v>
      </c>
      <c r="C52" s="16"/>
      <c r="D52" s="16"/>
      <c r="E52" s="16"/>
      <c r="F52" s="16"/>
      <c r="G52" s="16"/>
      <c r="H52" s="16"/>
      <c r="I52" s="16"/>
      <c r="J52" s="16"/>
      <c r="K52" s="16"/>
      <c r="L52" s="16"/>
      <c r="M52" s="16"/>
    </row>
    <row r="53" spans="1:13" s="2" customFormat="1">
      <c r="A53" s="158"/>
      <c r="B53" s="43" t="s">
        <v>85</v>
      </c>
      <c r="C53" s="16"/>
      <c r="D53" s="16"/>
      <c r="E53" s="16"/>
      <c r="F53" s="16"/>
      <c r="G53" s="16"/>
      <c r="H53" s="16"/>
      <c r="I53" s="16"/>
      <c r="J53" s="16"/>
      <c r="K53" s="16"/>
      <c r="L53" s="16"/>
      <c r="M53" s="16"/>
    </row>
    <row r="54" spans="1:13" s="2" customFormat="1">
      <c r="A54" s="158"/>
      <c r="B54" s="9" t="s">
        <v>145</v>
      </c>
      <c r="C54" s="16">
        <v>0</v>
      </c>
      <c r="D54" s="16">
        <v>0</v>
      </c>
      <c r="E54" s="16">
        <v>0</v>
      </c>
      <c r="F54" s="16">
        <v>0</v>
      </c>
      <c r="G54" s="16">
        <v>0</v>
      </c>
      <c r="H54" s="16">
        <v>0</v>
      </c>
      <c r="I54" s="16">
        <v>0</v>
      </c>
      <c r="J54" s="16">
        <v>0</v>
      </c>
      <c r="K54" s="16">
        <v>0</v>
      </c>
      <c r="L54" s="16">
        <v>0</v>
      </c>
      <c r="M54" s="16">
        <v>0</v>
      </c>
    </row>
    <row r="55" spans="1:13" s="2" customFormat="1">
      <c r="A55" s="158"/>
      <c r="B55" s="9" t="s">
        <v>149</v>
      </c>
      <c r="C55" s="16">
        <v>0</v>
      </c>
      <c r="D55" s="16">
        <v>0</v>
      </c>
      <c r="E55" s="16">
        <v>0</v>
      </c>
      <c r="F55" s="16">
        <v>0</v>
      </c>
      <c r="G55" s="16">
        <v>0</v>
      </c>
      <c r="H55" s="16">
        <v>0</v>
      </c>
      <c r="I55" s="16">
        <v>0</v>
      </c>
      <c r="J55" s="16">
        <v>0</v>
      </c>
      <c r="K55" s="16">
        <v>0</v>
      </c>
      <c r="L55" s="16">
        <v>0</v>
      </c>
      <c r="M55" s="16">
        <v>0</v>
      </c>
    </row>
    <row r="56" spans="1:13" s="2" customFormat="1">
      <c r="A56" s="158"/>
      <c r="B56" s="9" t="s">
        <v>150</v>
      </c>
      <c r="C56" s="16">
        <v>0</v>
      </c>
      <c r="D56" s="16">
        <v>0</v>
      </c>
      <c r="E56" s="16">
        <v>0</v>
      </c>
      <c r="F56" s="16">
        <v>0</v>
      </c>
      <c r="G56" s="16">
        <v>0</v>
      </c>
      <c r="H56" s="16">
        <v>0</v>
      </c>
      <c r="I56" s="16">
        <v>0</v>
      </c>
      <c r="J56" s="16">
        <v>0</v>
      </c>
      <c r="K56" s="16">
        <v>0</v>
      </c>
      <c r="L56" s="16">
        <v>0</v>
      </c>
      <c r="M56" s="16">
        <v>0</v>
      </c>
    </row>
    <row r="57" spans="1:13" s="2" customFormat="1">
      <c r="A57" s="158"/>
      <c r="B57" s="43" t="s">
        <v>190</v>
      </c>
      <c r="C57" s="16"/>
      <c r="D57" s="16"/>
      <c r="E57" s="16"/>
      <c r="F57" s="16"/>
      <c r="G57" s="16"/>
      <c r="H57" s="16"/>
      <c r="I57" s="16"/>
      <c r="J57" s="16"/>
      <c r="K57" s="16"/>
      <c r="L57" s="16"/>
      <c r="M57" s="16"/>
    </row>
    <row r="58" spans="1:13" s="2" customFormat="1">
      <c r="A58" s="158"/>
      <c r="B58" s="9" t="s">
        <v>152</v>
      </c>
      <c r="C58" s="16"/>
      <c r="D58" s="16"/>
      <c r="E58" s="16"/>
      <c r="F58" s="16"/>
      <c r="G58" s="16"/>
      <c r="H58" s="16"/>
      <c r="I58" s="16"/>
      <c r="J58" s="16"/>
      <c r="K58" s="16"/>
      <c r="L58" s="16"/>
      <c r="M58" s="16"/>
    </row>
    <row r="59" spans="1:13" s="2" customFormat="1">
      <c r="A59" s="158"/>
      <c r="B59" s="9" t="s">
        <v>153</v>
      </c>
      <c r="C59" s="16"/>
      <c r="D59" s="16"/>
      <c r="E59" s="16"/>
      <c r="F59" s="16"/>
      <c r="G59" s="16"/>
      <c r="H59" s="16"/>
      <c r="I59" s="16"/>
      <c r="J59" s="16"/>
      <c r="K59" s="16"/>
      <c r="L59" s="16"/>
      <c r="M59" s="16"/>
    </row>
    <row r="60" spans="1:13" s="2" customFormat="1">
      <c r="A60" s="158"/>
      <c r="B60" s="9" t="s">
        <v>154</v>
      </c>
      <c r="C60" s="16"/>
      <c r="D60" s="16"/>
      <c r="E60" s="16"/>
      <c r="F60" s="16"/>
      <c r="G60" s="16"/>
      <c r="H60" s="16"/>
      <c r="I60" s="16"/>
      <c r="J60" s="16"/>
      <c r="K60" s="16"/>
      <c r="L60" s="16"/>
      <c r="M60" s="16"/>
    </row>
    <row r="61" spans="1:13" s="2" customFormat="1">
      <c r="A61" s="158"/>
      <c r="B61" s="43" t="s">
        <v>191</v>
      </c>
      <c r="C61" s="16"/>
      <c r="D61" s="16"/>
      <c r="E61" s="16"/>
      <c r="F61" s="16"/>
      <c r="G61" s="16"/>
      <c r="H61" s="16"/>
      <c r="I61" s="16"/>
      <c r="J61" s="16"/>
      <c r="K61" s="16"/>
      <c r="L61" s="16"/>
      <c r="M61" s="16"/>
    </row>
    <row r="62" spans="1:13" s="2" customFormat="1">
      <c r="A62" s="158"/>
      <c r="B62" s="9" t="s">
        <v>152</v>
      </c>
      <c r="C62" s="16"/>
      <c r="D62" s="16"/>
      <c r="E62" s="16"/>
      <c r="F62" s="16"/>
      <c r="G62" s="16"/>
      <c r="H62" s="16"/>
      <c r="I62" s="16"/>
      <c r="J62" s="16"/>
      <c r="K62" s="16"/>
      <c r="L62" s="16"/>
      <c r="M62" s="16"/>
    </row>
    <row r="63" spans="1:13" s="2" customFormat="1">
      <c r="A63" s="158"/>
      <c r="B63" s="9" t="s">
        <v>156</v>
      </c>
      <c r="C63" s="16"/>
      <c r="D63" s="16"/>
      <c r="E63" s="16"/>
      <c r="F63" s="16"/>
      <c r="G63" s="16"/>
      <c r="H63" s="16"/>
      <c r="I63" s="16"/>
      <c r="J63" s="16"/>
      <c r="K63" s="16"/>
      <c r="L63" s="16"/>
      <c r="M63" s="16"/>
    </row>
    <row r="64" spans="1:13" s="2" customFormat="1">
      <c r="A64" s="158"/>
      <c r="B64" s="9" t="s">
        <v>157</v>
      </c>
      <c r="C64" s="16"/>
      <c r="D64" s="16"/>
      <c r="E64" s="16"/>
      <c r="F64" s="16"/>
      <c r="G64" s="16"/>
      <c r="H64" s="16"/>
      <c r="I64" s="16"/>
      <c r="J64" s="16"/>
      <c r="K64" s="16"/>
      <c r="L64" s="16"/>
      <c r="M64" s="16"/>
    </row>
    <row r="65" spans="1:13" s="2" customFormat="1">
      <c r="A65" s="158"/>
      <c r="B65" s="43" t="s">
        <v>83</v>
      </c>
      <c r="C65" s="16"/>
      <c r="D65" s="16"/>
      <c r="E65" s="16"/>
      <c r="F65" s="16"/>
      <c r="G65" s="16"/>
      <c r="H65" s="16"/>
      <c r="I65" s="16"/>
      <c r="J65" s="16"/>
      <c r="K65" s="16"/>
      <c r="L65" s="16"/>
      <c r="M65" s="16"/>
    </row>
    <row r="66" spans="1:13" s="2" customFormat="1">
      <c r="A66" s="158"/>
      <c r="B66" s="9" t="s">
        <v>208</v>
      </c>
      <c r="C66" s="16">
        <v>0</v>
      </c>
      <c r="D66" s="16">
        <v>0</v>
      </c>
      <c r="E66" s="16">
        <v>0</v>
      </c>
      <c r="F66" s="16">
        <v>0</v>
      </c>
      <c r="G66" s="16">
        <v>0</v>
      </c>
      <c r="H66" s="16">
        <v>0</v>
      </c>
      <c r="I66" s="16">
        <v>0</v>
      </c>
      <c r="J66" s="16">
        <v>0</v>
      </c>
      <c r="K66" s="16">
        <v>0</v>
      </c>
      <c r="L66" s="16">
        <v>0</v>
      </c>
      <c r="M66" s="16">
        <v>0</v>
      </c>
    </row>
    <row r="67" spans="1:13" s="2" customFormat="1">
      <c r="A67" s="158"/>
      <c r="B67" s="9" t="s">
        <v>179</v>
      </c>
      <c r="C67" s="16">
        <v>0</v>
      </c>
      <c r="D67" s="16">
        <v>0</v>
      </c>
      <c r="E67" s="16">
        <v>0</v>
      </c>
      <c r="F67" s="16">
        <v>0</v>
      </c>
      <c r="G67" s="16">
        <v>0</v>
      </c>
      <c r="H67" s="16">
        <v>0</v>
      </c>
      <c r="I67" s="16">
        <v>0</v>
      </c>
      <c r="J67" s="16">
        <v>0</v>
      </c>
      <c r="K67" s="16">
        <v>0</v>
      </c>
      <c r="L67" s="16">
        <v>0</v>
      </c>
      <c r="M67" s="16">
        <v>0</v>
      </c>
    </row>
    <row r="68" spans="1:13" s="2" customFormat="1">
      <c r="A68" s="158"/>
      <c r="B68" s="9" t="s">
        <v>180</v>
      </c>
      <c r="C68" s="16">
        <v>0</v>
      </c>
      <c r="D68" s="16">
        <v>0</v>
      </c>
      <c r="E68" s="16">
        <v>0</v>
      </c>
      <c r="F68" s="16">
        <v>0</v>
      </c>
      <c r="G68" s="16">
        <v>0</v>
      </c>
      <c r="H68" s="16">
        <v>0</v>
      </c>
      <c r="I68" s="16">
        <v>0</v>
      </c>
      <c r="J68" s="16">
        <v>0</v>
      </c>
      <c r="K68" s="16">
        <v>0</v>
      </c>
      <c r="L68" s="16">
        <v>0</v>
      </c>
      <c r="M68" s="16">
        <v>0</v>
      </c>
    </row>
    <row r="69" spans="1:13" s="2" customFormat="1">
      <c r="A69" s="158"/>
      <c r="B69" s="9" t="s">
        <v>133</v>
      </c>
      <c r="C69" s="16">
        <v>0</v>
      </c>
      <c r="D69" s="16">
        <v>0</v>
      </c>
      <c r="E69" s="16">
        <v>0</v>
      </c>
      <c r="F69" s="16">
        <v>0</v>
      </c>
      <c r="G69" s="16">
        <v>0</v>
      </c>
      <c r="H69" s="16">
        <v>0</v>
      </c>
      <c r="I69" s="16">
        <v>0</v>
      </c>
      <c r="J69" s="16">
        <v>0</v>
      </c>
      <c r="K69" s="16">
        <v>0</v>
      </c>
      <c r="L69" s="16">
        <v>0</v>
      </c>
      <c r="M69" s="16">
        <v>0</v>
      </c>
    </row>
    <row r="70" spans="1:13" s="2" customFormat="1">
      <c r="A70" s="158"/>
      <c r="B70" s="9" t="s">
        <v>5</v>
      </c>
      <c r="C70" s="16">
        <v>0</v>
      </c>
      <c r="D70" s="16">
        <v>0</v>
      </c>
      <c r="E70" s="16">
        <v>0</v>
      </c>
      <c r="F70" s="16">
        <v>0</v>
      </c>
      <c r="G70" s="16">
        <v>0</v>
      </c>
      <c r="H70" s="16">
        <v>0</v>
      </c>
      <c r="I70" s="16">
        <v>0</v>
      </c>
      <c r="J70" s="16">
        <v>0</v>
      </c>
      <c r="K70" s="16">
        <v>0</v>
      </c>
      <c r="L70" s="16">
        <v>0</v>
      </c>
      <c r="M70" s="16">
        <v>0</v>
      </c>
    </row>
    <row r="71" spans="1:13" s="2" customFormat="1">
      <c r="A71" s="158"/>
      <c r="B71" s="9" t="s">
        <v>6</v>
      </c>
      <c r="C71" s="16">
        <v>0</v>
      </c>
      <c r="D71" s="16">
        <v>0</v>
      </c>
      <c r="E71" s="16">
        <v>0</v>
      </c>
      <c r="F71" s="16">
        <v>0</v>
      </c>
      <c r="G71" s="16">
        <v>0</v>
      </c>
      <c r="H71" s="16">
        <v>0</v>
      </c>
      <c r="I71" s="16">
        <v>0</v>
      </c>
      <c r="J71" s="16">
        <v>0</v>
      </c>
      <c r="K71" s="16">
        <v>0</v>
      </c>
      <c r="L71" s="16">
        <v>0</v>
      </c>
      <c r="M71" s="16">
        <v>0</v>
      </c>
    </row>
    <row r="72" spans="1:13" s="2" customFormat="1">
      <c r="A72" s="158"/>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9" t="s">
        <v>10</v>
      </c>
      <c r="B75" s="1" t="s">
        <v>11</v>
      </c>
      <c r="H75" s="3"/>
    </row>
    <row r="76" spans="1:13" s="15" customFormat="1">
      <c r="A76" s="159"/>
      <c r="B76" s="43" t="s">
        <v>188</v>
      </c>
    </row>
    <row r="77" spans="1:13" s="15" customFormat="1">
      <c r="A77" s="159"/>
      <c r="B77" s="15" t="s">
        <v>79</v>
      </c>
      <c r="C77" s="89"/>
      <c r="D77" s="89"/>
      <c r="E77" s="89"/>
      <c r="F77" s="89"/>
      <c r="G77" s="89"/>
      <c r="H77" s="89"/>
      <c r="I77" s="89"/>
      <c r="J77" s="89"/>
      <c r="K77" s="89"/>
      <c r="L77" s="89"/>
      <c r="M77" s="89"/>
    </row>
    <row r="78" spans="1:13" s="15" customFormat="1">
      <c r="A78" s="159"/>
      <c r="B78" s="9" t="s">
        <v>136</v>
      </c>
      <c r="C78" s="89"/>
      <c r="D78" s="89"/>
      <c r="E78" s="89"/>
      <c r="F78" s="89"/>
      <c r="G78" s="89"/>
      <c r="H78" s="89"/>
      <c r="I78" s="89"/>
      <c r="J78" s="89"/>
      <c r="K78" s="89"/>
      <c r="L78" s="89"/>
      <c r="M78" s="89"/>
    </row>
    <row r="79" spans="1:13" s="15" customFormat="1">
      <c r="A79" s="159"/>
      <c r="B79" s="9" t="s">
        <v>138</v>
      </c>
    </row>
    <row r="80" spans="1:13" s="9" customFormat="1">
      <c r="A80" s="159"/>
      <c r="B80" s="9" t="s">
        <v>139</v>
      </c>
      <c r="C80" s="89"/>
      <c r="D80" s="89"/>
      <c r="E80" s="89"/>
      <c r="F80" s="89"/>
      <c r="G80" s="89"/>
      <c r="H80" s="89"/>
      <c r="I80" s="89"/>
      <c r="J80" s="89"/>
      <c r="K80" s="89"/>
      <c r="L80" s="89"/>
      <c r="M80" s="89"/>
    </row>
    <row r="81" spans="1:13" s="9" customFormat="1">
      <c r="A81" s="159"/>
      <c r="B81" s="43" t="s">
        <v>189</v>
      </c>
      <c r="C81" s="88"/>
      <c r="D81" s="88"/>
      <c r="E81" s="88"/>
      <c r="F81" s="88"/>
      <c r="G81" s="88"/>
      <c r="H81" s="88"/>
      <c r="I81" s="88"/>
      <c r="J81" s="88"/>
      <c r="K81" s="88"/>
      <c r="L81" s="88"/>
      <c r="M81" s="88"/>
    </row>
    <row r="82" spans="1:13" s="9" customFormat="1">
      <c r="A82" s="159"/>
      <c r="B82" s="40" t="s">
        <v>79</v>
      </c>
      <c r="C82" s="89"/>
      <c r="D82" s="89"/>
      <c r="E82" s="89"/>
      <c r="F82" s="89"/>
      <c r="G82" s="89"/>
      <c r="H82" s="89"/>
      <c r="I82" s="89"/>
      <c r="J82" s="89"/>
      <c r="K82" s="89"/>
      <c r="L82" s="89"/>
      <c r="M82" s="89"/>
    </row>
    <row r="83" spans="1:13" s="9" customFormat="1">
      <c r="A83" s="159"/>
      <c r="B83" s="9" t="s">
        <v>136</v>
      </c>
      <c r="C83" s="89"/>
      <c r="D83" s="89"/>
      <c r="E83" s="89"/>
      <c r="F83" s="89"/>
      <c r="G83" s="89"/>
      <c r="H83" s="89"/>
      <c r="I83" s="89"/>
      <c r="J83" s="89"/>
      <c r="K83" s="89"/>
      <c r="L83" s="89"/>
      <c r="M83" s="89"/>
    </row>
    <row r="84" spans="1:13" s="2" customFormat="1">
      <c r="A84" s="159"/>
      <c r="B84" s="9" t="s">
        <v>142</v>
      </c>
      <c r="C84" s="89"/>
      <c r="D84" s="89"/>
      <c r="E84" s="89"/>
      <c r="F84" s="89"/>
      <c r="G84" s="89"/>
      <c r="H84" s="89"/>
      <c r="I84" s="89"/>
      <c r="J84" s="89"/>
      <c r="K84" s="89"/>
      <c r="L84" s="89"/>
      <c r="M84" s="89"/>
    </row>
    <row r="85" spans="1:13" s="2" customFormat="1">
      <c r="A85" s="159"/>
      <c r="B85" s="9" t="s">
        <v>143</v>
      </c>
      <c r="C85" s="89"/>
      <c r="D85" s="89"/>
      <c r="E85" s="89"/>
      <c r="F85" s="89"/>
      <c r="G85" s="89"/>
      <c r="H85" s="89"/>
      <c r="I85" s="89"/>
      <c r="J85" s="89"/>
      <c r="K85" s="89"/>
      <c r="L85" s="89"/>
      <c r="M85" s="89"/>
    </row>
    <row r="86" spans="1:13" s="2" customFormat="1">
      <c r="A86" s="159"/>
      <c r="B86" s="43" t="s">
        <v>84</v>
      </c>
      <c r="C86" s="88"/>
      <c r="D86" s="88"/>
      <c r="E86" s="88"/>
      <c r="F86" s="88"/>
      <c r="G86" s="88"/>
      <c r="H86" s="88"/>
      <c r="I86" s="88"/>
      <c r="J86" s="88"/>
      <c r="K86" s="88"/>
      <c r="L86" s="88"/>
      <c r="M86" s="88"/>
    </row>
    <row r="87" spans="1:13" s="2" customFormat="1">
      <c r="A87" s="159"/>
      <c r="B87" s="9" t="s">
        <v>145</v>
      </c>
      <c r="C87" s="89"/>
      <c r="D87" s="89"/>
      <c r="E87" s="89"/>
      <c r="F87" s="89"/>
      <c r="G87" s="89"/>
      <c r="H87" s="89"/>
      <c r="I87" s="89"/>
      <c r="J87" s="89"/>
      <c r="K87" s="89"/>
      <c r="L87" s="89"/>
      <c r="M87" s="89"/>
    </row>
    <row r="88" spans="1:13" s="9" customFormat="1">
      <c r="A88" s="159"/>
      <c r="B88" s="9" t="s">
        <v>146</v>
      </c>
      <c r="C88" s="38"/>
      <c r="D88" s="38"/>
      <c r="E88" s="38"/>
      <c r="F88" s="38"/>
      <c r="G88" s="38"/>
      <c r="H88" s="38"/>
      <c r="I88" s="38"/>
      <c r="J88" s="38"/>
      <c r="K88" s="38"/>
      <c r="L88" s="38"/>
      <c r="M88" s="38"/>
    </row>
    <row r="89" spans="1:13" s="9" customFormat="1">
      <c r="A89" s="159"/>
      <c r="B89" s="9" t="s">
        <v>147</v>
      </c>
      <c r="C89" s="89"/>
      <c r="D89" s="89"/>
      <c r="E89" s="89"/>
      <c r="F89" s="89"/>
      <c r="G89" s="89"/>
      <c r="H89" s="89"/>
      <c r="I89" s="89"/>
      <c r="J89" s="89"/>
      <c r="K89" s="89"/>
      <c r="L89" s="89"/>
      <c r="M89" s="89"/>
    </row>
    <row r="90" spans="1:13" s="9" customFormat="1">
      <c r="A90" s="159"/>
      <c r="B90" s="43" t="s">
        <v>85</v>
      </c>
      <c r="C90" s="88"/>
      <c r="D90" s="88"/>
      <c r="E90" s="88"/>
      <c r="F90" s="88"/>
      <c r="G90" s="88"/>
      <c r="H90" s="88"/>
      <c r="I90" s="88"/>
      <c r="J90" s="88"/>
      <c r="K90" s="88"/>
      <c r="L90" s="88"/>
      <c r="M90" s="88"/>
    </row>
    <row r="91" spans="1:13" s="15" customFormat="1">
      <c r="A91" s="159"/>
      <c r="B91" s="9" t="s">
        <v>145</v>
      </c>
      <c r="C91" s="89">
        <f t="shared" ref="C91:M91" si="0">C54+C18</f>
        <v>0.28238133547868061</v>
      </c>
      <c r="D91" s="89">
        <f t="shared" si="0"/>
        <v>0.23376540255129788</v>
      </c>
      <c r="E91" s="89">
        <f t="shared" si="0"/>
        <v>0.23376540255129788</v>
      </c>
      <c r="F91" s="89">
        <f t="shared" si="0"/>
        <v>0.23376540255129788</v>
      </c>
      <c r="G91" s="89">
        <f t="shared" si="0"/>
        <v>0.23376540255129788</v>
      </c>
      <c r="H91" s="89">
        <f t="shared" si="0"/>
        <v>0.23376540255129788</v>
      </c>
      <c r="I91" s="89">
        <f t="shared" si="0"/>
        <v>0.23376540255129788</v>
      </c>
      <c r="J91" s="89">
        <f t="shared" si="0"/>
        <v>0.23376540255129788</v>
      </c>
      <c r="K91" s="89">
        <f t="shared" si="0"/>
        <v>0.23376540255129788</v>
      </c>
      <c r="L91" s="89">
        <f t="shared" si="0"/>
        <v>0.23376540255129788</v>
      </c>
      <c r="M91" s="89">
        <f t="shared" si="0"/>
        <v>0.23376540255129788</v>
      </c>
    </row>
    <row r="92" spans="1:13" s="15" customFormat="1">
      <c r="A92" s="159"/>
      <c r="B92" s="9" t="s">
        <v>149</v>
      </c>
      <c r="C92" s="38">
        <f t="shared" ref="C92:M92" si="1">C55+C19</f>
        <v>1.9451066499372646E-3</v>
      </c>
      <c r="D92" s="38">
        <f t="shared" si="1"/>
        <v>1.9451066499372646E-3</v>
      </c>
      <c r="E92" s="38">
        <f t="shared" si="1"/>
        <v>1.9451066499372646E-3</v>
      </c>
      <c r="F92" s="38">
        <f t="shared" si="1"/>
        <v>1.9451066499372646E-3</v>
      </c>
      <c r="G92" s="38">
        <f t="shared" si="1"/>
        <v>1.9451066499372646E-3</v>
      </c>
      <c r="H92" s="38">
        <f t="shared" si="1"/>
        <v>1.9451066499372646E-3</v>
      </c>
      <c r="I92" s="38">
        <f t="shared" si="1"/>
        <v>1.9451066499372646E-3</v>
      </c>
      <c r="J92" s="38">
        <f t="shared" si="1"/>
        <v>1.9451066499372646E-3</v>
      </c>
      <c r="K92" s="38">
        <f t="shared" si="1"/>
        <v>1.9451066499372646E-3</v>
      </c>
      <c r="L92" s="38">
        <f t="shared" si="1"/>
        <v>1.9451066499372646E-3</v>
      </c>
      <c r="M92" s="38">
        <f t="shared" si="1"/>
        <v>1.9451066499372646E-3</v>
      </c>
    </row>
    <row r="93" spans="1:13" s="9" customFormat="1">
      <c r="A93" s="159"/>
      <c r="B93" s="9" t="s">
        <v>150</v>
      </c>
      <c r="C93" s="89">
        <f t="shared" ref="C93:M93" si="2">C56+C20</f>
        <v>0.30540895721646255</v>
      </c>
      <c r="D93" s="89">
        <f t="shared" si="2"/>
        <v>0.30540895721646255</v>
      </c>
      <c r="E93" s="89">
        <f t="shared" si="2"/>
        <v>0.30540895721646255</v>
      </c>
      <c r="F93" s="89">
        <f t="shared" si="2"/>
        <v>0.30540895721646255</v>
      </c>
      <c r="G93" s="89">
        <f t="shared" si="2"/>
        <v>0.30540895721646255</v>
      </c>
      <c r="H93" s="89">
        <f t="shared" si="2"/>
        <v>0.30540895721646255</v>
      </c>
      <c r="I93" s="89">
        <f t="shared" si="2"/>
        <v>0.30540895721646255</v>
      </c>
      <c r="J93" s="89">
        <f t="shared" si="2"/>
        <v>0.30540895721646255</v>
      </c>
      <c r="K93" s="89">
        <f t="shared" si="2"/>
        <v>0.30540895721646255</v>
      </c>
      <c r="L93" s="89">
        <f t="shared" si="2"/>
        <v>0.30540895721646255</v>
      </c>
      <c r="M93" s="89">
        <f t="shared" si="2"/>
        <v>0.30540895721646255</v>
      </c>
    </row>
    <row r="94" spans="1:13" s="9" customFormat="1">
      <c r="A94" s="159"/>
      <c r="B94" s="43" t="s">
        <v>190</v>
      </c>
      <c r="C94" s="88"/>
      <c r="D94" s="88"/>
      <c r="E94" s="88"/>
      <c r="F94" s="88"/>
      <c r="G94" s="88"/>
      <c r="H94" s="88"/>
      <c r="I94" s="88"/>
      <c r="J94" s="88"/>
      <c r="K94" s="88"/>
      <c r="L94" s="88"/>
      <c r="M94" s="88"/>
    </row>
    <row r="95" spans="1:13" s="9" customFormat="1">
      <c r="A95" s="159"/>
      <c r="B95" s="9" t="s">
        <v>152</v>
      </c>
      <c r="C95" s="89"/>
      <c r="D95" s="89"/>
      <c r="E95" s="89"/>
      <c r="F95" s="89"/>
      <c r="G95" s="89"/>
      <c r="H95" s="89"/>
      <c r="I95" s="89"/>
      <c r="J95" s="89"/>
      <c r="K95" s="89"/>
      <c r="L95" s="89"/>
      <c r="M95" s="89"/>
    </row>
    <row r="96" spans="1:13" s="9" customFormat="1">
      <c r="A96" s="159"/>
      <c r="B96" s="9" t="s">
        <v>153</v>
      </c>
      <c r="C96" s="15"/>
      <c r="D96" s="15"/>
      <c r="E96" s="15"/>
      <c r="F96" s="15"/>
      <c r="G96" s="15"/>
      <c r="H96" s="15"/>
      <c r="I96" s="15"/>
      <c r="J96" s="15"/>
      <c r="K96" s="15"/>
      <c r="L96" s="15"/>
      <c r="M96" s="15"/>
    </row>
    <row r="97" spans="1:13" s="9" customFormat="1">
      <c r="A97" s="159"/>
      <c r="B97" s="9" t="s">
        <v>154</v>
      </c>
      <c r="C97" s="89"/>
      <c r="D97" s="89"/>
      <c r="E97" s="89"/>
      <c r="F97" s="89"/>
      <c r="G97" s="89"/>
      <c r="H97" s="89"/>
      <c r="I97" s="89"/>
      <c r="J97" s="89"/>
      <c r="K97" s="89"/>
      <c r="L97" s="89"/>
      <c r="M97" s="89"/>
    </row>
    <row r="98" spans="1:13" s="9" customFormat="1">
      <c r="A98" s="159"/>
      <c r="B98" s="43" t="s">
        <v>191</v>
      </c>
      <c r="C98" s="88"/>
      <c r="D98" s="88"/>
      <c r="E98" s="88"/>
      <c r="F98" s="88"/>
      <c r="G98" s="88"/>
      <c r="H98" s="88"/>
      <c r="I98" s="88"/>
      <c r="J98" s="88"/>
      <c r="K98" s="88"/>
      <c r="L98" s="88"/>
      <c r="M98" s="88"/>
    </row>
    <row r="99" spans="1:13" s="9" customFormat="1">
      <c r="A99" s="159"/>
      <c r="B99" s="9" t="s">
        <v>152</v>
      </c>
      <c r="C99" s="89"/>
      <c r="D99" s="89"/>
      <c r="E99" s="89"/>
      <c r="F99" s="89"/>
      <c r="G99" s="89"/>
      <c r="H99" s="89"/>
      <c r="I99" s="89"/>
      <c r="J99" s="89"/>
      <c r="K99" s="89"/>
      <c r="L99" s="89"/>
      <c r="M99" s="89"/>
    </row>
    <row r="100" spans="1:13" s="9" customFormat="1">
      <c r="A100" s="159"/>
      <c r="B100" s="9" t="s">
        <v>156</v>
      </c>
      <c r="C100" s="15"/>
      <c r="D100" s="15"/>
      <c r="E100" s="15"/>
      <c r="F100" s="15"/>
      <c r="G100" s="15"/>
      <c r="H100" s="15"/>
      <c r="I100" s="15"/>
      <c r="J100" s="15"/>
      <c r="K100" s="15"/>
      <c r="L100" s="15"/>
      <c r="M100" s="15"/>
    </row>
    <row r="101" spans="1:13" s="9" customFormat="1">
      <c r="A101" s="159"/>
      <c r="B101" s="9" t="s">
        <v>157</v>
      </c>
      <c r="C101" s="89"/>
      <c r="D101" s="89"/>
      <c r="E101" s="89"/>
      <c r="F101" s="89"/>
      <c r="G101" s="89"/>
      <c r="H101" s="89"/>
      <c r="I101" s="89"/>
      <c r="J101" s="89"/>
      <c r="K101" s="89"/>
      <c r="L101" s="89"/>
      <c r="M101" s="89"/>
    </row>
    <row r="102" spans="1:13" s="9" customFormat="1">
      <c r="A102" s="159"/>
      <c r="B102" s="43" t="s">
        <v>83</v>
      </c>
      <c r="C102" s="88"/>
      <c r="D102" s="88"/>
      <c r="E102" s="88"/>
      <c r="F102" s="88"/>
      <c r="G102" s="88"/>
      <c r="H102" s="88"/>
      <c r="I102" s="88"/>
      <c r="J102" s="88"/>
      <c r="K102" s="88"/>
      <c r="L102" s="88"/>
      <c r="M102" s="88"/>
    </row>
    <row r="103" spans="1:13" s="2" customFormat="1">
      <c r="A103" s="159"/>
      <c r="B103" s="9" t="s">
        <v>208</v>
      </c>
      <c r="C103" s="48">
        <f t="shared" ref="C103:M103" si="3">C66+C30</f>
        <v>1.1989390272362455E-2</v>
      </c>
      <c r="D103" s="48">
        <f t="shared" si="3"/>
        <v>1.1989390272362455E-2</v>
      </c>
      <c r="E103" s="48">
        <f t="shared" si="3"/>
        <v>1.1989390272362455E-2</v>
      </c>
      <c r="F103" s="48">
        <f t="shared" si="3"/>
        <v>1.1989390272362455E-2</v>
      </c>
      <c r="G103" s="48">
        <f t="shared" si="3"/>
        <v>1.1989390272362455E-2</v>
      </c>
      <c r="H103" s="48">
        <f t="shared" si="3"/>
        <v>1.1989390272362455E-2</v>
      </c>
      <c r="I103" s="48">
        <f t="shared" si="3"/>
        <v>1.1989390272362455E-2</v>
      </c>
      <c r="J103" s="48">
        <f t="shared" si="3"/>
        <v>1.1989390272362455E-2</v>
      </c>
      <c r="K103" s="48">
        <f t="shared" si="3"/>
        <v>1.1989390272362455E-2</v>
      </c>
      <c r="L103" s="48">
        <f t="shared" si="3"/>
        <v>1.1989390272362455E-2</v>
      </c>
      <c r="M103" s="48">
        <f t="shared" si="3"/>
        <v>1.1989390272362455E-2</v>
      </c>
    </row>
    <row r="104" spans="1:13" s="9" customFormat="1">
      <c r="A104" s="159"/>
      <c r="B104" s="9" t="s">
        <v>179</v>
      </c>
      <c r="C104" s="15">
        <f t="shared" ref="C104:M104" si="4">C67+C31</f>
        <v>1466.5</v>
      </c>
      <c r="D104" s="15">
        <f t="shared" si="4"/>
        <v>1677.8095054790804</v>
      </c>
      <c r="E104" s="15">
        <f t="shared" si="4"/>
        <v>1919.5668166900487</v>
      </c>
      <c r="F104" s="15">
        <f t="shared" si="4"/>
        <v>2015.5451575245511</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c r="A105" s="159"/>
      <c r="B105" s="9" t="s">
        <v>180</v>
      </c>
      <c r="C105" s="15">
        <f t="shared" ref="C105:M105" si="5">C68+C32</f>
        <v>671</v>
      </c>
      <c r="D105" s="15">
        <f t="shared" si="5"/>
        <v>789.16384199453694</v>
      </c>
      <c r="E105" s="15">
        <f t="shared" si="5"/>
        <v>928.13646723037027</v>
      </c>
      <c r="F105" s="15">
        <f t="shared" si="5"/>
        <v>1011.6687492811037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c r="A106" s="159"/>
      <c r="B106" s="9" t="s">
        <v>133</v>
      </c>
      <c r="C106" s="125">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c r="A107" s="159"/>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c r="A108" s="159"/>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c r="A109" s="159"/>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193</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60" t="s">
        <v>13</v>
      </c>
      <c r="B114" s="23" t="s">
        <v>196</v>
      </c>
      <c r="C114" s="24">
        <f>Data!C12</f>
        <v>875.4</v>
      </c>
      <c r="D114" s="122">
        <f>Data!D314*D92*(1+D103)</f>
        <v>1092.9872332826324</v>
      </c>
      <c r="E114" s="122">
        <f>Data!E314*E92*(1+E103)</f>
        <v>1348.4898338543765</v>
      </c>
      <c r="F114" s="122">
        <f>Data!F314*F92*(1+F103)</f>
        <v>1663.7201027016777</v>
      </c>
      <c r="G114" s="122">
        <f>Data!G314*G92*(1+G103)</f>
        <v>2052.640302242422</v>
      </c>
      <c r="H114" s="122">
        <f>Data!H314*H92*(1+H103)</f>
        <v>2532.4765887891394</v>
      </c>
      <c r="I114" s="122">
        <f>Data!I314*I92*(1+I103)</f>
        <v>3124.4819980191701</v>
      </c>
      <c r="J114" s="122">
        <f>Data!J314*J92*(1+J103)</f>
        <v>3854.8777900504051</v>
      </c>
      <c r="K114" s="122">
        <f>Data!K314*K92*(1+K103)</f>
        <v>4756.0148484275951</v>
      </c>
      <c r="L114" s="122">
        <f>Data!L314*L92*(1+L103)</f>
        <v>5867.806574010222</v>
      </c>
      <c r="M114" s="122">
        <f>Data!M314*M92*(1+M103)</f>
        <v>7239.496739876874</v>
      </c>
    </row>
    <row r="115" spans="1:13" s="1" customFormat="1">
      <c r="A115" s="160"/>
      <c r="B115" s="27" t="s">
        <v>134</v>
      </c>
      <c r="C115" s="28">
        <f>Data!C25</f>
        <v>267.35500114729132</v>
      </c>
      <c r="D115" s="28">
        <f t="shared" ref="D115:M115" si="9">D114*D93</f>
        <v>333.80809116775526</v>
      </c>
      <c r="E115" s="28">
        <f t="shared" si="9"/>
        <v>411.84087397446598</v>
      </c>
      <c r="F115" s="28">
        <f t="shared" si="9"/>
        <v>508.11502166618533</v>
      </c>
      <c r="G115" s="28">
        <f t="shared" si="9"/>
        <v>626.89473424834262</v>
      </c>
      <c r="H115" s="28">
        <f t="shared" si="9"/>
        <v>773.4410341571953</v>
      </c>
      <c r="I115" s="28">
        <f t="shared" si="9"/>
        <v>954.24478885664416</v>
      </c>
      <c r="J115" s="28">
        <f t="shared" si="9"/>
        <v>1177.3142060561959</v>
      </c>
      <c r="K115" s="28">
        <f t="shared" si="9"/>
        <v>1452.5295353642841</v>
      </c>
      <c r="L115" s="28">
        <f t="shared" si="9"/>
        <v>1792.0806869163655</v>
      </c>
      <c r="M115" s="28">
        <f t="shared" si="9"/>
        <v>2211.0071500977765</v>
      </c>
    </row>
    <row r="116" spans="1:13" s="1" customFormat="1">
      <c r="A116" s="160"/>
      <c r="B116" s="19" t="s">
        <v>39</v>
      </c>
      <c r="C116" s="20">
        <f>C114-C115</f>
        <v>608.04499885270866</v>
      </c>
      <c r="D116" s="20">
        <f>D114-D115</f>
        <v>759.1791421148771</v>
      </c>
      <c r="E116" s="20">
        <f t="shared" ref="E116:M116" si="10">E114-E115</f>
        <v>936.64895987991054</v>
      </c>
      <c r="F116" s="20">
        <f t="shared" si="10"/>
        <v>1155.6050810354923</v>
      </c>
      <c r="G116" s="20">
        <f t="shared" si="10"/>
        <v>1425.7455679940795</v>
      </c>
      <c r="H116" s="20">
        <f t="shared" si="10"/>
        <v>1759.0355546319443</v>
      </c>
      <c r="I116" s="20">
        <f t="shared" si="10"/>
        <v>2170.2372091625257</v>
      </c>
      <c r="J116" s="20">
        <f t="shared" si="10"/>
        <v>2677.5635839942092</v>
      </c>
      <c r="K116" s="20">
        <f t="shared" si="10"/>
        <v>3303.485313063311</v>
      </c>
      <c r="L116" s="20">
        <f t="shared" si="10"/>
        <v>4075.7258870938567</v>
      </c>
      <c r="M116" s="20">
        <f t="shared" si="10"/>
        <v>5028.4895897790975</v>
      </c>
    </row>
    <row r="117" spans="1:13" s="2" customFormat="1">
      <c r="A117" s="160"/>
      <c r="B117" s="23" t="s">
        <v>40</v>
      </c>
      <c r="C117" s="23"/>
      <c r="D117" s="24"/>
      <c r="E117" s="107"/>
      <c r="F117" s="40"/>
      <c r="G117" s="40"/>
      <c r="H117" s="3"/>
      <c r="I117" s="40"/>
      <c r="J117" s="40"/>
      <c r="K117" s="40"/>
      <c r="L117" s="40"/>
      <c r="M117" s="40"/>
    </row>
    <row r="118" spans="1:13" s="1" customFormat="1">
      <c r="A118" s="160"/>
      <c r="B118" s="105" t="s">
        <v>41</v>
      </c>
      <c r="C118" s="24">
        <f>Data!C52</f>
        <v>224.82515192378418</v>
      </c>
      <c r="D118" s="28">
        <f>D104*Data!$H$12</f>
        <v>257.2204411650211</v>
      </c>
      <c r="E118" s="28">
        <f>E104*Data!$H$12</f>
        <v>294.28360122072621</v>
      </c>
      <c r="F118" s="28">
        <f>F104*Data!$H$12</f>
        <v>308.99778128176251</v>
      </c>
      <c r="G118" s="28">
        <f>G104*Data!$H$12</f>
        <v>324.44767034585067</v>
      </c>
      <c r="H118" s="28">
        <f>H104*Data!$H$12</f>
        <v>340.67005386314321</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c r="A119" s="160"/>
      <c r="B119" s="105" t="s">
        <v>42</v>
      </c>
      <c r="C119" s="24">
        <f>Data!C65</f>
        <v>102.86919668657292</v>
      </c>
      <c r="D119" s="28">
        <f>D105*Data!$H$12</f>
        <v>120.9845759762557</v>
      </c>
      <c r="E119" s="28">
        <f>E105*Data!$H$12</f>
        <v>142.29009359091191</v>
      </c>
      <c r="F119" s="28">
        <f>F105*Data!$H$12</f>
        <v>155.09620201409402</v>
      </c>
      <c r="G119" s="28">
        <f>G105*Data!$H$12</f>
        <v>169.05486019536247</v>
      </c>
      <c r="H119" s="28">
        <f>H105*Data!$H$12</f>
        <v>184.2697976129451</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c r="A120" s="160"/>
      <c r="B120" s="106" t="s">
        <v>43</v>
      </c>
      <c r="C120" s="20">
        <f>C118+C119</f>
        <v>327.69434861035711</v>
      </c>
      <c r="D120" s="20">
        <f>D118+D119</f>
        <v>378.20501714127681</v>
      </c>
      <c r="E120" s="20">
        <f t="shared" ref="E120:M120" si="11">E118+E119</f>
        <v>436.57369481163812</v>
      </c>
      <c r="F120" s="20">
        <f t="shared" si="11"/>
        <v>464.09398329585656</v>
      </c>
      <c r="G120" s="20">
        <f t="shared" si="11"/>
        <v>493.5025305412131</v>
      </c>
      <c r="H120" s="20">
        <f t="shared" si="11"/>
        <v>524.93985147608828</v>
      </c>
      <c r="I120" s="20">
        <f t="shared" si="11"/>
        <v>558.55763595441067</v>
      </c>
      <c r="J120" s="20">
        <f t="shared" si="11"/>
        <v>594.51968092805555</v>
      </c>
      <c r="K120" s="20">
        <f t="shared" si="11"/>
        <v>633.00290283621587</v>
      </c>
      <c r="L120" s="20">
        <f t="shared" si="11"/>
        <v>674.19843724734255</v>
      </c>
      <c r="M120" s="20">
        <f t="shared" si="11"/>
        <v>718.31283341326389</v>
      </c>
    </row>
    <row r="121" spans="1:13" s="2" customFormat="1">
      <c r="A121" s="160"/>
      <c r="B121" s="19" t="s">
        <v>44</v>
      </c>
      <c r="C121" s="20">
        <f>C116-C120</f>
        <v>280.35065024235155</v>
      </c>
      <c r="D121" s="20">
        <f>D116-D120</f>
        <v>380.97412497360028</v>
      </c>
      <c r="E121" s="20">
        <f t="shared" ref="E121:M121" si="12">E116-E120</f>
        <v>500.07526506827242</v>
      </c>
      <c r="F121" s="20">
        <f t="shared" si="12"/>
        <v>691.51109773963572</v>
      </c>
      <c r="G121" s="20">
        <f t="shared" si="12"/>
        <v>932.24303745286636</v>
      </c>
      <c r="H121" s="20">
        <f t="shared" si="12"/>
        <v>1234.095703155856</v>
      </c>
      <c r="I121" s="20">
        <f t="shared" si="12"/>
        <v>1611.679573208115</v>
      </c>
      <c r="J121" s="20">
        <f t="shared" si="12"/>
        <v>2083.0439030661537</v>
      </c>
      <c r="K121" s="20">
        <f t="shared" si="12"/>
        <v>2670.482410227095</v>
      </c>
      <c r="L121" s="20">
        <f t="shared" si="12"/>
        <v>3401.5274498465142</v>
      </c>
      <c r="M121" s="20">
        <f t="shared" si="12"/>
        <v>4310.1767563658341</v>
      </c>
    </row>
    <row r="122" spans="1:13" s="2" customFormat="1">
      <c r="A122" s="160"/>
      <c r="B122" s="27" t="s">
        <v>197</v>
      </c>
      <c r="C122" s="24">
        <f>Data!C105</f>
        <v>10.624195723367366</v>
      </c>
      <c r="D122" s="28">
        <f>C149*D106</f>
        <v>52.857290064972595</v>
      </c>
      <c r="E122" s="28">
        <f t="shared" ref="E122:M122" si="13">D149*E106</f>
        <v>89.153142709761624</v>
      </c>
      <c r="F122" s="28">
        <f t="shared" si="13"/>
        <v>97.30995924896952</v>
      </c>
      <c r="G122" s="28">
        <f t="shared" si="13"/>
        <v>98.199530796304515</v>
      </c>
      <c r="H122" s="28">
        <f t="shared" si="13"/>
        <v>123.92682072757319</v>
      </c>
      <c r="I122" s="28">
        <f t="shared" si="13"/>
        <v>163.66605637213354</v>
      </c>
      <c r="J122" s="28">
        <f t="shared" si="13"/>
        <v>215.66460991012949</v>
      </c>
      <c r="K122" s="28">
        <f t="shared" si="13"/>
        <v>283.09934122183375</v>
      </c>
      <c r="L122" s="28">
        <f t="shared" si="13"/>
        <v>369.91682731847237</v>
      </c>
      <c r="M122" s="28">
        <f t="shared" si="13"/>
        <v>481.01551496018953</v>
      </c>
    </row>
    <row r="123" spans="1:13" s="2" customFormat="1">
      <c r="A123" s="160"/>
      <c r="B123" s="25" t="s">
        <v>94</v>
      </c>
      <c r="C123" s="20">
        <f>C121+C122</f>
        <v>290.97484596571894</v>
      </c>
      <c r="D123" s="20">
        <f>D121+D122</f>
        <v>433.83141503857286</v>
      </c>
      <c r="E123" s="20">
        <f t="shared" ref="E123:M123" si="14">E121+E122</f>
        <v>589.22840777803401</v>
      </c>
      <c r="F123" s="20">
        <f t="shared" si="14"/>
        <v>788.82105698860528</v>
      </c>
      <c r="G123" s="20">
        <f t="shared" si="14"/>
        <v>1030.4425682491708</v>
      </c>
      <c r="H123" s="20">
        <f t="shared" si="14"/>
        <v>1358.0225238834291</v>
      </c>
      <c r="I123" s="20">
        <f t="shared" si="14"/>
        <v>1775.3456295802484</v>
      </c>
      <c r="J123" s="20">
        <f t="shared" si="14"/>
        <v>2298.7085129762831</v>
      </c>
      <c r="K123" s="20">
        <f t="shared" si="14"/>
        <v>2953.5817514489286</v>
      </c>
      <c r="L123" s="20">
        <f t="shared" si="14"/>
        <v>3771.4442771649865</v>
      </c>
      <c r="M123" s="20">
        <f t="shared" si="14"/>
        <v>4791.1922713260237</v>
      </c>
    </row>
    <row r="124" spans="1:13" s="2" customFormat="1">
      <c r="A124" s="160"/>
      <c r="B124" s="27" t="s">
        <v>46</v>
      </c>
      <c r="C124" s="24">
        <f>Data!C131</f>
        <v>24.866443669988264</v>
      </c>
      <c r="D124" s="28">
        <f>D123*D108</f>
        <v>40.780153013625842</v>
      </c>
      <c r="E124" s="28">
        <f t="shared" ref="E124:M124" si="15">E123*E108</f>
        <v>55.387470331135191</v>
      </c>
      <c r="F124" s="28">
        <f t="shared" si="15"/>
        <v>74.149179356928883</v>
      </c>
      <c r="G124" s="28">
        <f t="shared" si="15"/>
        <v>96.861601415422044</v>
      </c>
      <c r="H124" s="28">
        <f t="shared" si="15"/>
        <v>127.65411724504231</v>
      </c>
      <c r="I124" s="28">
        <f t="shared" si="15"/>
        <v>166.88248918054333</v>
      </c>
      <c r="J124" s="28">
        <f t="shared" si="15"/>
        <v>216.07860021977058</v>
      </c>
      <c r="K124" s="28">
        <f t="shared" si="15"/>
        <v>277.63668463619922</v>
      </c>
      <c r="L124" s="28">
        <f t="shared" si="15"/>
        <v>354.51576205350869</v>
      </c>
      <c r="M124" s="28">
        <f t="shared" si="15"/>
        <v>450.37207350464615</v>
      </c>
    </row>
    <row r="125" spans="1:13" s="1" customFormat="1">
      <c r="A125" s="160"/>
      <c r="B125" s="19" t="s">
        <v>47</v>
      </c>
      <c r="C125" s="20">
        <f>C123-C124</f>
        <v>266.10840229573068</v>
      </c>
      <c r="D125" s="20">
        <f>D123-D124</f>
        <v>393.05126202494699</v>
      </c>
      <c r="E125" s="20">
        <f t="shared" ref="E125:M125" si="16">E123-E124</f>
        <v>533.84093744689881</v>
      </c>
      <c r="F125" s="20">
        <f t="shared" si="16"/>
        <v>714.67187763167635</v>
      </c>
      <c r="G125" s="20">
        <f t="shared" si="16"/>
        <v>933.58096683374879</v>
      </c>
      <c r="H125" s="20">
        <f t="shared" si="16"/>
        <v>1230.3684066383869</v>
      </c>
      <c r="I125" s="20">
        <f t="shared" si="16"/>
        <v>1608.463140399705</v>
      </c>
      <c r="J125" s="20">
        <f t="shared" si="16"/>
        <v>2082.6299127565126</v>
      </c>
      <c r="K125" s="20">
        <f t="shared" si="16"/>
        <v>2675.9450668127292</v>
      </c>
      <c r="L125" s="20">
        <f t="shared" si="16"/>
        <v>3416.9285151114777</v>
      </c>
      <c r="M125" s="20">
        <f t="shared" si="16"/>
        <v>4340.8201978213774</v>
      </c>
    </row>
    <row r="126" spans="1:13" s="2" customFormat="1">
      <c r="H126" s="3"/>
    </row>
    <row r="127" spans="1:13" s="2" customFormat="1">
      <c r="A127" s="161"/>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c r="A128" s="161"/>
      <c r="B128" s="1" t="s">
        <v>14</v>
      </c>
      <c r="C128" s="2">
        <f t="shared" ref="C128:M128" si="18">C125/C127</f>
        <v>0.74133163108906475</v>
      </c>
      <c r="D128" s="2">
        <f t="shared" si="18"/>
        <v>1.0949723145335051</v>
      </c>
      <c r="E128" s="2">
        <f t="shared" si="18"/>
        <v>1.4871878132574627</v>
      </c>
      <c r="F128" s="2">
        <f t="shared" si="18"/>
        <v>1.9909512971686996</v>
      </c>
      <c r="G128" s="2">
        <f t="shared" si="18"/>
        <v>2.6007938679344464</v>
      </c>
      <c r="H128" s="2">
        <f t="shared" si="18"/>
        <v>3.4275919507421078</v>
      </c>
      <c r="I128" s="2">
        <f t="shared" si="18"/>
        <v>4.4808979841756882</v>
      </c>
      <c r="J128" s="2">
        <f t="shared" si="18"/>
        <v>5.8018439735806568</v>
      </c>
      <c r="K128" s="2">
        <f t="shared" si="18"/>
        <v>7.4547165890704514</v>
      </c>
      <c r="L128" s="2">
        <f t="shared" si="18"/>
        <v>9.5189673365040051</v>
      </c>
      <c r="M128" s="2">
        <f t="shared" si="18"/>
        <v>12.092768547530024</v>
      </c>
    </row>
    <row r="129" spans="1:13" s="2" customFormat="1">
      <c r="H129" s="3"/>
    </row>
    <row r="130" spans="1:13" s="2" customFormat="1">
      <c r="A130" s="162" t="s">
        <v>15</v>
      </c>
      <c r="B130" s="1" t="s">
        <v>16</v>
      </c>
      <c r="C130" s="2">
        <f>C125</f>
        <v>266.10840229573068</v>
      </c>
      <c r="D130" s="2">
        <f t="shared" ref="D130:M130" si="19">D125</f>
        <v>393.05126202494699</v>
      </c>
      <c r="E130" s="2">
        <f t="shared" si="19"/>
        <v>533.84093744689881</v>
      </c>
      <c r="F130" s="2">
        <f t="shared" si="19"/>
        <v>714.67187763167635</v>
      </c>
      <c r="G130" s="2">
        <f t="shared" si="19"/>
        <v>933.58096683374879</v>
      </c>
      <c r="H130" s="2">
        <f t="shared" si="19"/>
        <v>1230.3684066383869</v>
      </c>
      <c r="I130" s="2">
        <f t="shared" si="19"/>
        <v>1608.463140399705</v>
      </c>
      <c r="J130" s="2">
        <f t="shared" si="19"/>
        <v>2082.6299127565126</v>
      </c>
      <c r="K130" s="2">
        <f t="shared" si="19"/>
        <v>2675.9450668127292</v>
      </c>
      <c r="L130" s="2">
        <f t="shared" si="19"/>
        <v>3416.9285151114777</v>
      </c>
      <c r="M130" s="2">
        <f t="shared" si="19"/>
        <v>4340.8201978213774</v>
      </c>
    </row>
    <row r="131" spans="1:13" s="2" customFormat="1">
      <c r="A131" s="162"/>
      <c r="H131" s="3"/>
    </row>
    <row r="132" spans="1:13" s="2" customFormat="1">
      <c r="A132" s="162"/>
      <c r="D132" s="7" t="s">
        <v>17</v>
      </c>
      <c r="E132" s="7" t="s">
        <v>204</v>
      </c>
      <c r="F132" s="7" t="s">
        <v>204</v>
      </c>
      <c r="H132" s="3"/>
    </row>
    <row r="133" spans="1:13" s="2" customFormat="1">
      <c r="A133" s="162"/>
      <c r="D133" s="7" t="s">
        <v>18</v>
      </c>
      <c r="E133" s="7" t="s">
        <v>19</v>
      </c>
      <c r="F133" s="7" t="s">
        <v>20</v>
      </c>
      <c r="H133" s="3"/>
    </row>
    <row r="134" spans="1:13" s="2" customFormat="1">
      <c r="A134" s="162"/>
      <c r="B134" s="2" t="s">
        <v>21</v>
      </c>
      <c r="D134" s="80">
        <v>10238.364839044325</v>
      </c>
      <c r="E134" s="81">
        <v>0.23523669145150761</v>
      </c>
      <c r="F134" s="81">
        <v>0.32206047328862608</v>
      </c>
      <c r="H134" s="3"/>
    </row>
    <row r="135" spans="1:13" s="2" customFormat="1">
      <c r="A135" s="162"/>
      <c r="B135" s="2" t="s">
        <v>22</v>
      </c>
      <c r="D135" s="82">
        <f>M159/((1+C109)^10)</f>
        <v>10238.364839044325</v>
      </c>
      <c r="E135" s="83">
        <f>((M114/C114)^(1/10))-1</f>
        <v>0.23523669145150761</v>
      </c>
      <c r="F135" s="83">
        <f>(M128/C128)^(1/10)-1</f>
        <v>0.32206047328862608</v>
      </c>
      <c r="H135" s="3"/>
    </row>
    <row r="136" spans="1:13" s="2" customFormat="1">
      <c r="A136" s="162"/>
      <c r="B136" s="2" t="s">
        <v>23</v>
      </c>
      <c r="D136" s="83">
        <f>D135/D134-1</f>
        <v>0</v>
      </c>
      <c r="E136" s="83">
        <f t="shared" ref="E136:F136" si="20">E135/E134-1</f>
        <v>0</v>
      </c>
      <c r="F136" s="83">
        <f t="shared" si="20"/>
        <v>0</v>
      </c>
      <c r="G136" s="53"/>
      <c r="H136" s="53"/>
      <c r="I136" s="53"/>
    </row>
    <row r="137" spans="1:13" s="2" customFormat="1">
      <c r="A137" s="162"/>
      <c r="B137" s="2" t="s">
        <v>24</v>
      </c>
      <c r="D137" s="84">
        <f>D135-D134</f>
        <v>0</v>
      </c>
      <c r="E137" s="84">
        <f t="shared" ref="E137:F137" si="21">E135-E134</f>
        <v>0</v>
      </c>
      <c r="F137" s="84">
        <f t="shared" si="21"/>
        <v>0</v>
      </c>
      <c r="H137" s="3"/>
    </row>
    <row r="138" spans="1:13" s="2" customFormat="1">
      <c r="A138" s="162"/>
      <c r="H138" s="3"/>
    </row>
    <row r="139" spans="1:13" s="2" customFormat="1">
      <c r="A139" s="162"/>
      <c r="B139" s="1" t="s">
        <v>25</v>
      </c>
      <c r="H139" s="3"/>
    </row>
    <row r="140" spans="1:13" s="2" customFormat="1">
      <c r="A140" s="162"/>
      <c r="B140" s="2" t="s">
        <v>26</v>
      </c>
      <c r="C140" s="8">
        <v>44734</v>
      </c>
      <c r="H140" s="3"/>
    </row>
    <row r="141" spans="1:13" s="2" customFormat="1">
      <c r="A141" s="162"/>
      <c r="B141" s="2" t="s">
        <v>27</v>
      </c>
      <c r="C141" s="2">
        <v>200.62</v>
      </c>
      <c r="H141" s="3"/>
    </row>
    <row r="142" spans="1:13" s="2" customFormat="1">
      <c r="A142" s="162"/>
      <c r="B142" s="2" t="s">
        <v>28</v>
      </c>
      <c r="C142" s="2">
        <f>C141*C127</f>
        <v>72014.555200000003</v>
      </c>
      <c r="H142" s="3"/>
    </row>
    <row r="143" spans="1:13" s="2" customFormat="1">
      <c r="A143" s="162"/>
      <c r="B143" s="2" t="s">
        <v>29</v>
      </c>
      <c r="C143" s="2">
        <f>C141/C128</f>
        <v>270.62112499540331</v>
      </c>
      <c r="H143" s="3"/>
    </row>
    <row r="144" spans="1:13" s="2" customFormat="1">
      <c r="A144" s="162"/>
      <c r="B144" s="79"/>
      <c r="C144" s="79"/>
      <c r="H144" s="3"/>
    </row>
    <row r="145" spans="1:13" s="2" customFormat="1">
      <c r="H145" s="3"/>
    </row>
    <row r="146" spans="1:13" s="2" customFormat="1">
      <c r="H146" s="3"/>
    </row>
    <row r="147" spans="1:13" s="2" customFormat="1"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4"/>
      <c r="B148" s="1" t="s">
        <v>31</v>
      </c>
      <c r="H148" s="3"/>
    </row>
    <row r="149" spans="1:13" s="1" customFormat="1">
      <c r="A149" s="154"/>
      <c r="B149" s="15" t="s">
        <v>96</v>
      </c>
      <c r="C149" s="40">
        <f>Data!C160</f>
        <v>1321.4322516243149</v>
      </c>
      <c r="D149" s="40">
        <f>(C149+D125)*(1+D106)</f>
        <v>1783.0628541952324</v>
      </c>
      <c r="E149" s="40">
        <f t="shared" ref="E149:L149" si="22">(D149+E125)*(1+E106)</f>
        <v>2432.7489812242379</v>
      </c>
      <c r="F149" s="40">
        <f t="shared" si="22"/>
        <v>3273.3176932101505</v>
      </c>
      <c r="G149" s="40">
        <f t="shared" si="22"/>
        <v>4333.1056198452161</v>
      </c>
      <c r="H149" s="40">
        <f t="shared" si="22"/>
        <v>5722.5893836410332</v>
      </c>
      <c r="I149" s="40">
        <f t="shared" si="22"/>
        <v>7540.7206262283034</v>
      </c>
      <c r="J149" s="40">
        <f t="shared" si="22"/>
        <v>9898.578364399782</v>
      </c>
      <c r="K149" s="40">
        <f t="shared" si="22"/>
        <v>12934.154801345188</v>
      </c>
      <c r="L149" s="40">
        <f t="shared" si="22"/>
        <v>16818.724299307327</v>
      </c>
      <c r="M149" s="40">
        <f>(L149+M125)*(1+M106)</f>
        <v>21764.707469746583</v>
      </c>
    </row>
    <row r="150" spans="1:13" s="1" customFormat="1">
      <c r="A150" s="154"/>
      <c r="B150" s="15" t="s">
        <v>95</v>
      </c>
      <c r="C150" s="40">
        <f>Data!C173</f>
        <v>251.56194462443742</v>
      </c>
      <c r="D150" s="40">
        <f>C150*(1+D$107)</f>
        <v>272.08939930579146</v>
      </c>
      <c r="E150" s="40">
        <f t="shared" ref="E150:L150" si="23">D150*(1+E$107)</f>
        <v>291.1356572571969</v>
      </c>
      <c r="F150" s="40">
        <f t="shared" si="23"/>
        <v>311.51515326520069</v>
      </c>
      <c r="G150" s="40">
        <f t="shared" si="23"/>
        <v>333.32121399376479</v>
      </c>
      <c r="H150" s="40">
        <f t="shared" si="23"/>
        <v>349.98727469345306</v>
      </c>
      <c r="I150" s="40">
        <f t="shared" si="23"/>
        <v>367.48663842812573</v>
      </c>
      <c r="J150" s="40">
        <f t="shared" si="23"/>
        <v>385.86097034953201</v>
      </c>
      <c r="K150" s="40">
        <f t="shared" si="23"/>
        <v>397.43679946001799</v>
      </c>
      <c r="L150" s="40">
        <f t="shared" si="23"/>
        <v>409.35990344381855</v>
      </c>
      <c r="M150" s="40">
        <f>L150*(1+M$107)</f>
        <v>421.64070054713312</v>
      </c>
    </row>
    <row r="151" spans="1:13" s="1" customFormat="1">
      <c r="A151" s="154"/>
      <c r="B151" s="15" t="s">
        <v>98</v>
      </c>
      <c r="C151" s="40">
        <f>Data!C186</f>
        <v>505.08622265809703</v>
      </c>
      <c r="D151" s="40">
        <f t="shared" ref="D151:M151" si="24">C151*(1+D$107)</f>
        <v>546.30125842699772</v>
      </c>
      <c r="E151" s="40">
        <f t="shared" si="24"/>
        <v>584.54234651688762</v>
      </c>
      <c r="F151" s="40">
        <f t="shared" si="24"/>
        <v>625.46031077306975</v>
      </c>
      <c r="G151" s="40">
        <f t="shared" si="24"/>
        <v>669.24253252718472</v>
      </c>
      <c r="H151" s="40">
        <f t="shared" si="24"/>
        <v>702.70465915354396</v>
      </c>
      <c r="I151" s="40">
        <f t="shared" si="24"/>
        <v>737.83989211122116</v>
      </c>
      <c r="J151" s="40">
        <f t="shared" si="24"/>
        <v>774.73188671678224</v>
      </c>
      <c r="K151" s="40">
        <f t="shared" si="24"/>
        <v>797.97384331828573</v>
      </c>
      <c r="L151" s="40">
        <f t="shared" si="24"/>
        <v>821.91305861783428</v>
      </c>
      <c r="M151" s="40">
        <f t="shared" si="24"/>
        <v>846.57045037636931</v>
      </c>
    </row>
    <row r="152" spans="1:13" s="1" customFormat="1">
      <c r="A152" s="154"/>
      <c r="B152" s="31" t="s">
        <v>32</v>
      </c>
      <c r="C152" s="1">
        <f>C149+C150+C151</f>
        <v>2078.0804189068494</v>
      </c>
      <c r="D152" s="1">
        <f t="shared" ref="D152:M152" si="25">D149+D150+D151</f>
        <v>2601.4535119280217</v>
      </c>
      <c r="E152" s="1">
        <f t="shared" si="25"/>
        <v>3308.426984998322</v>
      </c>
      <c r="F152" s="1">
        <f t="shared" si="25"/>
        <v>4210.2931572484213</v>
      </c>
      <c r="G152" s="1">
        <f t="shared" si="25"/>
        <v>5335.6693663661663</v>
      </c>
      <c r="H152" s="1">
        <f t="shared" si="25"/>
        <v>6775.2813174880303</v>
      </c>
      <c r="I152" s="1">
        <f t="shared" si="25"/>
        <v>8646.0471567676504</v>
      </c>
      <c r="J152" s="1">
        <f t="shared" si="25"/>
        <v>11059.171221466095</v>
      </c>
      <c r="K152" s="1">
        <f t="shared" si="25"/>
        <v>14129.565444123493</v>
      </c>
      <c r="L152" s="1">
        <f t="shared" si="25"/>
        <v>18049.997261368979</v>
      </c>
      <c r="M152" s="1">
        <f t="shared" si="25"/>
        <v>23032.918620670087</v>
      </c>
    </row>
    <row r="153" spans="1:13" s="1" customFormat="1">
      <c r="A153" s="154"/>
      <c r="B153" s="31"/>
    </row>
    <row r="154" spans="1:13" s="2" customFormat="1">
      <c r="A154" s="154"/>
      <c r="B154" s="1" t="s">
        <v>33</v>
      </c>
      <c r="H154" s="3"/>
    </row>
    <row r="155" spans="1:13" s="2" customFormat="1">
      <c r="A155" s="154"/>
      <c r="B155" s="40" t="s">
        <v>97</v>
      </c>
      <c r="C155" s="40">
        <f>Data!C213</f>
        <v>176.2727307752929</v>
      </c>
      <c r="D155" s="40">
        <f>C155*(1+D$107)</f>
        <v>190.65658560655677</v>
      </c>
      <c r="E155" s="40">
        <f t="shared" ref="D155:M156" si="26">D155*(1+E$107)</f>
        <v>204.00254659901577</v>
      </c>
      <c r="F155" s="40">
        <f t="shared" si="26"/>
        <v>218.2827248609469</v>
      </c>
      <c r="G155" s="40">
        <f t="shared" si="26"/>
        <v>233.56251560121319</v>
      </c>
      <c r="H155" s="40">
        <f t="shared" si="26"/>
        <v>245.24064138127386</v>
      </c>
      <c r="I155" s="40">
        <f t="shared" si="26"/>
        <v>257.50267345033757</v>
      </c>
      <c r="J155" s="40">
        <f t="shared" si="26"/>
        <v>270.37780712285445</v>
      </c>
      <c r="K155" s="40">
        <f t="shared" si="26"/>
        <v>278.48914133654011</v>
      </c>
      <c r="L155" s="40">
        <f t="shared" si="26"/>
        <v>286.8438155766363</v>
      </c>
      <c r="M155" s="40">
        <f t="shared" si="26"/>
        <v>295.44913004393538</v>
      </c>
    </row>
    <row r="156" spans="1:13" s="2" customFormat="1">
      <c r="A156" s="154"/>
      <c r="B156" s="40" t="s">
        <v>99</v>
      </c>
      <c r="C156" s="40">
        <f>Data!C226</f>
        <v>69.555520919073217</v>
      </c>
      <c r="D156" s="40">
        <f t="shared" si="26"/>
        <v>75.231251426069591</v>
      </c>
      <c r="E156" s="40">
        <f t="shared" si="26"/>
        <v>80.497439025894465</v>
      </c>
      <c r="F156" s="40">
        <f t="shared" si="26"/>
        <v>86.132259757707089</v>
      </c>
      <c r="G156" s="40">
        <f t="shared" si="26"/>
        <v>92.161517940746592</v>
      </c>
      <c r="H156" s="40">
        <f t="shared" si="26"/>
        <v>96.76959383778393</v>
      </c>
      <c r="I156" s="40">
        <f t="shared" si="26"/>
        <v>101.60807352967313</v>
      </c>
      <c r="J156" s="40">
        <f t="shared" si="26"/>
        <v>106.68847720615679</v>
      </c>
      <c r="K156" s="40">
        <f t="shared" si="26"/>
        <v>109.8891315223415</v>
      </c>
      <c r="L156" s="40">
        <f t="shared" si="26"/>
        <v>113.18580546801175</v>
      </c>
      <c r="M156" s="40">
        <f t="shared" si="26"/>
        <v>116.5813796320521</v>
      </c>
    </row>
    <row r="157" spans="1:13" s="2" customFormat="1">
      <c r="A157" s="154"/>
      <c r="B157" s="1" t="s">
        <v>34</v>
      </c>
      <c r="C157" s="1">
        <f>C155+C156</f>
        <v>245.82825169436612</v>
      </c>
      <c r="D157" s="1">
        <f t="shared" ref="D157:M157" si="27">D155+D156</f>
        <v>265.88783703262635</v>
      </c>
      <c r="E157" s="1">
        <f t="shared" si="27"/>
        <v>284.49998562491021</v>
      </c>
      <c r="F157" s="1">
        <f t="shared" si="27"/>
        <v>304.41498461865399</v>
      </c>
      <c r="G157" s="1">
        <f t="shared" si="27"/>
        <v>325.72403354195978</v>
      </c>
      <c r="H157" s="1">
        <f t="shared" si="27"/>
        <v>342.01023521905779</v>
      </c>
      <c r="I157" s="1">
        <f t="shared" si="27"/>
        <v>359.11074698001073</v>
      </c>
      <c r="J157" s="1">
        <f t="shared" si="27"/>
        <v>377.06628432901124</v>
      </c>
      <c r="K157" s="1">
        <f t="shared" si="27"/>
        <v>388.37827285888159</v>
      </c>
      <c r="L157" s="1">
        <f t="shared" si="27"/>
        <v>400.02962104464802</v>
      </c>
      <c r="M157" s="1">
        <f t="shared" si="27"/>
        <v>412.0305096759875</v>
      </c>
    </row>
    <row r="158" spans="1:13" s="2" customFormat="1">
      <c r="A158" s="154"/>
      <c r="H158" s="3"/>
    </row>
    <row r="159" spans="1:13" s="1" customFormat="1">
      <c r="A159" s="154"/>
      <c r="B159" s="1" t="s">
        <v>35</v>
      </c>
      <c r="C159" s="78">
        <f>C152-C157</f>
        <v>1832.2521672124833</v>
      </c>
      <c r="D159" s="78">
        <f t="shared" ref="D159:M159" si="28">D152-D157</f>
        <v>2335.5656748953952</v>
      </c>
      <c r="E159" s="78">
        <f t="shared" si="28"/>
        <v>3023.9269993734119</v>
      </c>
      <c r="F159" s="78">
        <f t="shared" si="28"/>
        <v>3905.8781726297675</v>
      </c>
      <c r="G159" s="78">
        <f t="shared" si="28"/>
        <v>5009.9453328242062</v>
      </c>
      <c r="H159" s="78">
        <f t="shared" si="28"/>
        <v>6433.2710822689723</v>
      </c>
      <c r="I159" s="78">
        <f t="shared" si="28"/>
        <v>8286.9364097876405</v>
      </c>
      <c r="J159" s="78">
        <f t="shared" si="28"/>
        <v>10682.104937137083</v>
      </c>
      <c r="K159" s="78">
        <f t="shared" si="28"/>
        <v>13741.187171264612</v>
      </c>
      <c r="L159" s="78">
        <f t="shared" si="28"/>
        <v>17649.967640324332</v>
      </c>
      <c r="M159" s="78">
        <f t="shared" si="28"/>
        <v>22620.888110994099</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50" zoomScale="115" zoomScaleNormal="115" workbookViewId="0">
      <selection activeCell="C58" sqref="C58:H58"/>
    </sheetView>
  </sheetViews>
  <sheetFormatPr defaultColWidth="11.42578125" defaultRowHeight="15"/>
  <cols>
    <col min="2" max="2" width="59.7109375" bestFit="1" customWidth="1"/>
  </cols>
  <sheetData>
    <row r="1" spans="1:13" s="2" customFormat="1">
      <c r="A1" s="1" t="s">
        <v>194</v>
      </c>
      <c r="C1" s="1" t="s">
        <v>0</v>
      </c>
      <c r="D1" s="1" t="s">
        <v>1</v>
      </c>
      <c r="E1" s="1" t="s">
        <v>2</v>
      </c>
      <c r="F1" s="1" t="s">
        <v>3</v>
      </c>
      <c r="G1" s="1" t="s">
        <v>72</v>
      </c>
      <c r="H1" s="37" t="s">
        <v>73</v>
      </c>
      <c r="I1" s="1" t="s">
        <v>74</v>
      </c>
      <c r="J1" s="1" t="s">
        <v>75</v>
      </c>
      <c r="K1" s="37" t="s">
        <v>76</v>
      </c>
      <c r="L1" s="1" t="s">
        <v>77</v>
      </c>
      <c r="M1" s="37" t="s">
        <v>78</v>
      </c>
    </row>
    <row r="2" spans="1:13" s="2" customFormat="1" ht="15" customHeight="1">
      <c r="A2" s="163" t="s">
        <v>4</v>
      </c>
      <c r="B2" s="1" t="s">
        <v>168</v>
      </c>
      <c r="H2" s="3"/>
    </row>
    <row r="3" spans="1:13" s="2" customFormat="1" ht="15" customHeight="1">
      <c r="A3" s="163"/>
      <c r="B3" s="43" t="s">
        <v>188</v>
      </c>
      <c r="H3" s="3"/>
    </row>
    <row r="4" spans="1:13" s="2" customFormat="1">
      <c r="A4" s="163"/>
      <c r="B4" s="15" t="s">
        <v>79</v>
      </c>
      <c r="C4" s="17"/>
      <c r="D4" s="17"/>
      <c r="E4" s="17"/>
      <c r="F4" s="17"/>
      <c r="G4" s="17"/>
      <c r="H4" s="17"/>
      <c r="I4" s="17"/>
      <c r="J4" s="17"/>
      <c r="K4" s="17"/>
      <c r="L4" s="17"/>
      <c r="M4" s="17"/>
    </row>
    <row r="5" spans="1:13" s="2" customFormat="1">
      <c r="A5" s="163"/>
      <c r="B5" s="9" t="s">
        <v>136</v>
      </c>
      <c r="C5" s="17"/>
      <c r="D5" s="17"/>
      <c r="E5" s="17"/>
      <c r="F5" s="17"/>
      <c r="G5" s="17"/>
      <c r="H5" s="17"/>
      <c r="I5" s="17"/>
      <c r="J5" s="17"/>
      <c r="K5" s="17"/>
      <c r="L5" s="17"/>
      <c r="M5" s="17"/>
    </row>
    <row r="6" spans="1:13" s="2" customFormat="1">
      <c r="A6" s="163"/>
      <c r="B6" s="9" t="s">
        <v>138</v>
      </c>
      <c r="C6" s="9"/>
      <c r="D6" s="9"/>
      <c r="E6" s="9"/>
      <c r="F6" s="9"/>
      <c r="G6" s="9"/>
      <c r="H6" s="9"/>
      <c r="I6" s="9"/>
      <c r="J6" s="9"/>
      <c r="K6" s="9"/>
      <c r="L6" s="9"/>
      <c r="M6" s="9"/>
    </row>
    <row r="7" spans="1:13" s="2" customFormat="1">
      <c r="A7" s="163"/>
      <c r="B7" s="9" t="s">
        <v>139</v>
      </c>
      <c r="C7" s="17"/>
      <c r="D7" s="17"/>
      <c r="E7" s="17"/>
      <c r="F7" s="17"/>
      <c r="G7" s="17"/>
      <c r="H7" s="17"/>
      <c r="I7" s="17"/>
      <c r="J7" s="17"/>
      <c r="K7" s="17"/>
      <c r="L7" s="17"/>
      <c r="M7" s="17"/>
    </row>
    <row r="8" spans="1:13" s="2" customFormat="1">
      <c r="A8" s="163"/>
      <c r="B8" s="43" t="s">
        <v>189</v>
      </c>
      <c r="H8" s="3"/>
    </row>
    <row r="9" spans="1:13" s="2" customFormat="1">
      <c r="A9" s="163"/>
      <c r="B9" s="40" t="s">
        <v>79</v>
      </c>
      <c r="C9" s="39"/>
      <c r="D9" s="39"/>
      <c r="E9" s="39"/>
      <c r="F9" s="39"/>
      <c r="G9" s="39"/>
      <c r="H9" s="39"/>
      <c r="I9" s="39"/>
      <c r="J9" s="39"/>
      <c r="K9" s="39"/>
      <c r="L9" s="39"/>
      <c r="M9" s="39"/>
    </row>
    <row r="10" spans="1:13" s="2" customFormat="1">
      <c r="A10" s="163"/>
      <c r="B10" s="9" t="s">
        <v>136</v>
      </c>
      <c r="C10" s="17"/>
      <c r="D10" s="17"/>
      <c r="E10" s="17"/>
      <c r="F10" s="17"/>
      <c r="G10" s="17"/>
      <c r="H10" s="17"/>
      <c r="I10" s="17"/>
      <c r="J10" s="17"/>
      <c r="K10" s="17"/>
      <c r="L10" s="17"/>
      <c r="M10" s="17"/>
    </row>
    <row r="11" spans="1:13" s="2" customFormat="1">
      <c r="A11" s="163"/>
      <c r="B11" s="9" t="s">
        <v>142</v>
      </c>
      <c r="C11" s="9"/>
      <c r="D11" s="9"/>
      <c r="E11" s="9"/>
      <c r="F11" s="9"/>
      <c r="G11" s="9"/>
      <c r="H11" s="9"/>
      <c r="I11" s="9"/>
      <c r="J11" s="9"/>
      <c r="K11" s="9"/>
      <c r="L11" s="9"/>
      <c r="M11" s="9"/>
    </row>
    <row r="12" spans="1:13" s="2" customFormat="1">
      <c r="A12" s="163"/>
      <c r="B12" s="9" t="s">
        <v>143</v>
      </c>
      <c r="C12" s="17"/>
      <c r="D12" s="17"/>
      <c r="E12" s="17"/>
      <c r="F12" s="17"/>
      <c r="G12" s="17"/>
      <c r="H12" s="17"/>
      <c r="I12" s="17"/>
      <c r="J12" s="17"/>
      <c r="K12" s="17"/>
      <c r="L12" s="17"/>
      <c r="M12" s="17"/>
    </row>
    <row r="13" spans="1:13" s="2" customFormat="1">
      <c r="A13" s="163"/>
      <c r="B13" s="43" t="s">
        <v>84</v>
      </c>
      <c r="H13" s="3"/>
    </row>
    <row r="14" spans="1:13" s="2" customFormat="1">
      <c r="A14" s="163"/>
      <c r="B14" s="9" t="s">
        <v>145</v>
      </c>
      <c r="C14" s="32"/>
      <c r="D14" s="32"/>
      <c r="E14" s="32"/>
      <c r="F14" s="32"/>
      <c r="G14" s="32"/>
      <c r="H14" s="32"/>
      <c r="I14" s="32"/>
      <c r="J14" s="32"/>
      <c r="K14" s="32"/>
      <c r="L14" s="32"/>
      <c r="M14" s="32"/>
    </row>
    <row r="15" spans="1:13" s="2" customFormat="1">
      <c r="A15" s="163"/>
      <c r="B15" s="9" t="s">
        <v>146</v>
      </c>
      <c r="C15" s="36"/>
      <c r="D15" s="36"/>
      <c r="E15" s="36"/>
      <c r="F15" s="36"/>
      <c r="G15" s="36"/>
      <c r="H15" s="36"/>
      <c r="I15" s="36"/>
      <c r="J15" s="36"/>
      <c r="K15" s="36"/>
      <c r="L15" s="36"/>
      <c r="M15" s="36"/>
    </row>
    <row r="16" spans="1:13" s="2" customFormat="1">
      <c r="A16" s="163"/>
      <c r="B16" s="9" t="s">
        <v>147</v>
      </c>
      <c r="C16" s="17"/>
      <c r="D16" s="17"/>
      <c r="E16" s="17"/>
      <c r="F16" s="17"/>
      <c r="G16" s="17"/>
      <c r="H16" s="17"/>
      <c r="I16" s="17"/>
      <c r="J16" s="17"/>
      <c r="K16" s="17"/>
      <c r="L16" s="17"/>
      <c r="M16" s="17"/>
    </row>
    <row r="17" spans="1:13" s="2" customFormat="1">
      <c r="A17" s="163"/>
      <c r="B17" s="43" t="s">
        <v>85</v>
      </c>
      <c r="H17" s="3"/>
    </row>
    <row r="18" spans="1:13" s="2" customFormat="1">
      <c r="A18" s="163"/>
      <c r="B18" s="9" t="s">
        <v>145</v>
      </c>
      <c r="C18" s="32"/>
      <c r="D18" s="32"/>
      <c r="E18" s="32"/>
      <c r="F18" s="32"/>
      <c r="G18" s="32"/>
      <c r="H18" s="32"/>
      <c r="I18" s="32"/>
      <c r="J18" s="32"/>
      <c r="K18" s="32"/>
      <c r="L18" s="32"/>
      <c r="M18" s="32"/>
    </row>
    <row r="19" spans="1:13" s="2" customFormat="1">
      <c r="A19" s="163"/>
      <c r="B19" s="9" t="s">
        <v>149</v>
      </c>
      <c r="C19" s="36"/>
      <c r="D19" s="36"/>
      <c r="E19" s="36"/>
      <c r="F19" s="36"/>
      <c r="G19" s="36"/>
      <c r="H19" s="36"/>
      <c r="I19" s="36"/>
      <c r="J19" s="36"/>
      <c r="K19" s="36"/>
      <c r="L19" s="36"/>
      <c r="M19" s="36"/>
    </row>
    <row r="20" spans="1:13" s="2" customFormat="1">
      <c r="A20" s="163"/>
      <c r="B20" s="9" t="s">
        <v>150</v>
      </c>
      <c r="C20" s="17"/>
      <c r="D20" s="17"/>
      <c r="E20" s="17"/>
      <c r="F20" s="17"/>
      <c r="G20" s="17"/>
      <c r="H20" s="17"/>
      <c r="I20" s="17"/>
      <c r="J20" s="17"/>
      <c r="K20" s="17"/>
      <c r="L20" s="17"/>
      <c r="M20" s="17"/>
    </row>
    <row r="21" spans="1:13" s="2" customFormat="1">
      <c r="A21" s="163"/>
      <c r="B21" s="43" t="s">
        <v>190</v>
      </c>
      <c r="H21" s="3"/>
    </row>
    <row r="22" spans="1:13" s="2" customFormat="1">
      <c r="A22" s="163"/>
      <c r="B22" s="9" t="s">
        <v>152</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c r="A23" s="163"/>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c r="A24" s="163"/>
      <c r="B24" s="9" t="s">
        <v>154</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c r="A25" s="163"/>
      <c r="B25" s="43" t="s">
        <v>191</v>
      </c>
      <c r="H25" s="3"/>
    </row>
    <row r="26" spans="1:13" s="2" customFormat="1">
      <c r="A26" s="163"/>
      <c r="B26" s="9" t="s">
        <v>152</v>
      </c>
      <c r="C26" s="32"/>
      <c r="D26" s="32"/>
      <c r="E26" s="32"/>
      <c r="F26" s="32"/>
      <c r="G26" s="32"/>
      <c r="H26" s="32"/>
      <c r="I26" s="32"/>
      <c r="J26" s="32"/>
      <c r="K26" s="32"/>
      <c r="L26" s="32"/>
      <c r="M26" s="32"/>
    </row>
    <row r="27" spans="1:13" s="2" customFormat="1">
      <c r="A27" s="163"/>
      <c r="B27" s="9" t="s">
        <v>156</v>
      </c>
      <c r="C27" s="9"/>
      <c r="D27" s="9"/>
      <c r="E27" s="9"/>
      <c r="F27" s="9"/>
      <c r="G27" s="9"/>
      <c r="H27" s="9"/>
      <c r="I27" s="9"/>
      <c r="J27" s="9"/>
      <c r="K27" s="9"/>
      <c r="L27" s="9"/>
      <c r="M27" s="9"/>
    </row>
    <row r="28" spans="1:13" s="2" customFormat="1">
      <c r="A28" s="163"/>
      <c r="B28" s="9" t="s">
        <v>157</v>
      </c>
      <c r="C28" s="17"/>
      <c r="D28" s="17"/>
      <c r="E28" s="17"/>
      <c r="F28" s="17"/>
      <c r="G28" s="17"/>
      <c r="H28" s="17"/>
      <c r="I28" s="17"/>
      <c r="J28" s="17"/>
      <c r="K28" s="17"/>
      <c r="L28" s="17"/>
      <c r="M28" s="17"/>
    </row>
    <row r="29" spans="1:13" s="2" customFormat="1">
      <c r="A29" s="163"/>
      <c r="B29" s="43" t="s">
        <v>83</v>
      </c>
      <c r="H29" s="3"/>
    </row>
    <row r="30" spans="1:13" s="2" customFormat="1">
      <c r="A30" s="163"/>
      <c r="B30" s="9" t="s">
        <v>208</v>
      </c>
      <c r="C30" s="47"/>
      <c r="D30" s="47"/>
      <c r="E30" s="47"/>
      <c r="F30" s="47"/>
      <c r="G30" s="47"/>
      <c r="H30" s="47"/>
      <c r="I30" s="47"/>
      <c r="J30" s="47"/>
      <c r="K30" s="47"/>
      <c r="L30" s="47"/>
      <c r="M30" s="47"/>
    </row>
    <row r="31" spans="1:13" s="2" customFormat="1">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3"/>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8" t="s">
        <v>8</v>
      </c>
      <c r="B38" s="1" t="s">
        <v>9</v>
      </c>
      <c r="H38" s="3"/>
    </row>
    <row r="39" spans="1:13" s="2" customFormat="1">
      <c r="A39" s="158"/>
      <c r="B39" s="43" t="s">
        <v>188</v>
      </c>
      <c r="C39" s="16"/>
      <c r="D39" s="16"/>
      <c r="E39" s="16"/>
      <c r="F39" s="16"/>
      <c r="G39" s="16"/>
      <c r="H39" s="16"/>
      <c r="I39" s="16"/>
      <c r="J39" s="16"/>
      <c r="K39" s="16"/>
      <c r="L39" s="16"/>
      <c r="M39" s="16"/>
    </row>
    <row r="40" spans="1:13" s="2" customFormat="1">
      <c r="A40" s="158"/>
      <c r="B40" s="15" t="s">
        <v>79</v>
      </c>
      <c r="C40" s="16"/>
      <c r="D40" s="16"/>
      <c r="E40" s="16"/>
      <c r="F40" s="16"/>
      <c r="G40" s="16"/>
      <c r="H40" s="16"/>
      <c r="I40" s="16"/>
      <c r="J40" s="16"/>
      <c r="K40" s="16"/>
      <c r="L40" s="16"/>
      <c r="M40" s="16"/>
    </row>
    <row r="41" spans="1:13" s="2" customFormat="1">
      <c r="A41" s="158"/>
      <c r="B41" s="9" t="s">
        <v>136</v>
      </c>
      <c r="C41" s="16"/>
      <c r="D41" s="16"/>
      <c r="E41" s="16"/>
      <c r="F41" s="16"/>
      <c r="G41" s="16"/>
      <c r="H41" s="16"/>
      <c r="I41" s="16"/>
      <c r="J41" s="16"/>
      <c r="K41" s="16"/>
      <c r="L41" s="16"/>
      <c r="M41" s="16"/>
    </row>
    <row r="42" spans="1:13" s="2" customFormat="1">
      <c r="A42" s="158"/>
      <c r="B42" s="9" t="s">
        <v>138</v>
      </c>
      <c r="C42" s="16"/>
      <c r="D42" s="16"/>
      <c r="E42" s="16"/>
      <c r="F42" s="16"/>
      <c r="G42" s="16"/>
      <c r="H42" s="16"/>
      <c r="I42" s="16"/>
      <c r="J42" s="16"/>
      <c r="K42" s="16"/>
      <c r="L42" s="16"/>
      <c r="M42" s="16"/>
    </row>
    <row r="43" spans="1:13" s="2" customFormat="1">
      <c r="A43" s="158"/>
      <c r="B43" s="9" t="s">
        <v>139</v>
      </c>
      <c r="C43" s="16"/>
      <c r="D43" s="16"/>
      <c r="E43" s="16"/>
      <c r="F43" s="16"/>
      <c r="G43" s="16"/>
      <c r="H43" s="16"/>
      <c r="I43" s="16"/>
      <c r="J43" s="16"/>
      <c r="K43" s="16"/>
      <c r="L43" s="16"/>
      <c r="M43" s="16"/>
    </row>
    <row r="44" spans="1:13" s="2" customFormat="1">
      <c r="A44" s="158"/>
      <c r="B44" s="43" t="s">
        <v>189</v>
      </c>
      <c r="C44" s="16"/>
      <c r="D44" s="16"/>
      <c r="E44" s="16"/>
      <c r="F44" s="16"/>
      <c r="G44" s="16"/>
      <c r="H44" s="16"/>
      <c r="I44" s="16"/>
      <c r="J44" s="16"/>
      <c r="K44" s="16"/>
      <c r="L44" s="16"/>
      <c r="M44" s="16"/>
    </row>
    <row r="45" spans="1:13" s="2" customFormat="1">
      <c r="A45" s="158"/>
      <c r="B45" s="40" t="s">
        <v>79</v>
      </c>
      <c r="C45" s="16"/>
      <c r="D45" s="16"/>
      <c r="E45" s="16"/>
      <c r="F45" s="16"/>
      <c r="G45" s="16"/>
      <c r="H45" s="16"/>
      <c r="I45" s="16"/>
      <c r="J45" s="16"/>
      <c r="K45" s="16"/>
      <c r="L45" s="16"/>
      <c r="M45" s="16"/>
    </row>
    <row r="46" spans="1:13" s="2" customFormat="1">
      <c r="A46" s="158"/>
      <c r="B46" s="9" t="s">
        <v>136</v>
      </c>
      <c r="C46" s="16"/>
      <c r="D46" s="16"/>
      <c r="E46" s="16"/>
      <c r="F46" s="16"/>
      <c r="G46" s="16"/>
      <c r="H46" s="16"/>
      <c r="I46" s="16"/>
      <c r="J46" s="16"/>
      <c r="K46" s="16"/>
      <c r="L46" s="16"/>
      <c r="M46" s="16"/>
    </row>
    <row r="47" spans="1:13" s="2" customFormat="1">
      <c r="A47" s="158"/>
      <c r="B47" s="9" t="s">
        <v>142</v>
      </c>
      <c r="C47" s="16"/>
      <c r="D47" s="16"/>
      <c r="E47" s="16"/>
      <c r="F47" s="16"/>
      <c r="G47" s="16"/>
      <c r="H47" s="16"/>
      <c r="I47" s="16"/>
      <c r="J47" s="16"/>
      <c r="K47" s="16"/>
      <c r="L47" s="16"/>
      <c r="M47" s="16"/>
    </row>
    <row r="48" spans="1:13" s="2" customFormat="1">
      <c r="A48" s="158"/>
      <c r="B48" s="9" t="s">
        <v>143</v>
      </c>
      <c r="C48" s="16"/>
      <c r="D48" s="16"/>
      <c r="E48" s="16"/>
      <c r="F48" s="16"/>
      <c r="G48" s="16"/>
      <c r="H48" s="16"/>
      <c r="I48" s="16"/>
      <c r="J48" s="16"/>
      <c r="K48" s="16"/>
      <c r="L48" s="16"/>
      <c r="M48" s="16"/>
    </row>
    <row r="49" spans="1:13" s="2" customFormat="1">
      <c r="A49" s="158"/>
      <c r="B49" s="43" t="s">
        <v>84</v>
      </c>
      <c r="C49" s="16"/>
      <c r="D49" s="16"/>
      <c r="E49" s="16"/>
      <c r="F49" s="16"/>
      <c r="G49" s="16"/>
      <c r="H49" s="16"/>
      <c r="I49" s="16"/>
      <c r="J49" s="16"/>
      <c r="K49" s="16"/>
      <c r="L49" s="16"/>
      <c r="M49" s="16"/>
    </row>
    <row r="50" spans="1:13" s="2" customFormat="1">
      <c r="A50" s="158"/>
      <c r="B50" s="9" t="s">
        <v>145</v>
      </c>
      <c r="C50" s="16"/>
      <c r="D50" s="16"/>
      <c r="E50" s="16"/>
      <c r="F50" s="16"/>
      <c r="G50" s="16"/>
      <c r="H50" s="16"/>
      <c r="I50" s="16"/>
      <c r="J50" s="16"/>
      <c r="K50" s="16"/>
      <c r="L50" s="16"/>
      <c r="M50" s="16"/>
    </row>
    <row r="51" spans="1:13" s="2" customFormat="1">
      <c r="A51" s="158"/>
      <c r="B51" s="9" t="s">
        <v>146</v>
      </c>
      <c r="C51" s="16"/>
      <c r="D51" s="16"/>
      <c r="E51" s="16"/>
      <c r="F51" s="16"/>
      <c r="G51" s="16"/>
      <c r="H51" s="16"/>
      <c r="I51" s="16"/>
      <c r="J51" s="16"/>
      <c r="K51" s="16"/>
      <c r="L51" s="16"/>
      <c r="M51" s="16"/>
    </row>
    <row r="52" spans="1:13" s="2" customFormat="1">
      <c r="A52" s="158"/>
      <c r="B52" s="9" t="s">
        <v>147</v>
      </c>
      <c r="C52" s="16"/>
      <c r="D52" s="16"/>
      <c r="E52" s="16"/>
      <c r="F52" s="16"/>
      <c r="G52" s="16"/>
      <c r="H52" s="16"/>
      <c r="I52" s="16"/>
      <c r="J52" s="16"/>
      <c r="K52" s="16"/>
      <c r="L52" s="16"/>
      <c r="M52" s="16"/>
    </row>
    <row r="53" spans="1:13" s="2" customFormat="1">
      <c r="A53" s="158"/>
      <c r="B53" s="43" t="s">
        <v>85</v>
      </c>
      <c r="C53" s="16"/>
      <c r="D53" s="16"/>
      <c r="E53" s="16"/>
      <c r="F53" s="16"/>
      <c r="G53" s="16"/>
      <c r="H53" s="16"/>
      <c r="I53" s="16"/>
      <c r="J53" s="16"/>
      <c r="K53" s="16"/>
      <c r="L53" s="16"/>
      <c r="M53" s="16"/>
    </row>
    <row r="54" spans="1:13" s="2" customFormat="1">
      <c r="A54" s="158"/>
      <c r="B54" s="9" t="s">
        <v>145</v>
      </c>
      <c r="C54" s="16"/>
      <c r="D54" s="16"/>
      <c r="E54" s="16"/>
      <c r="F54" s="16"/>
      <c r="G54" s="16"/>
      <c r="H54" s="16"/>
      <c r="I54" s="16"/>
      <c r="J54" s="16"/>
      <c r="K54" s="16"/>
      <c r="L54" s="16"/>
      <c r="M54" s="16"/>
    </row>
    <row r="55" spans="1:13" s="2" customFormat="1">
      <c r="A55" s="158"/>
      <c r="B55" s="9" t="s">
        <v>149</v>
      </c>
      <c r="C55" s="16"/>
      <c r="D55" s="16"/>
      <c r="E55" s="16"/>
      <c r="F55" s="16"/>
      <c r="G55" s="16"/>
      <c r="H55" s="16"/>
      <c r="I55" s="16"/>
      <c r="J55" s="16"/>
      <c r="K55" s="16"/>
      <c r="L55" s="16"/>
      <c r="M55" s="16"/>
    </row>
    <row r="56" spans="1:13" s="2" customFormat="1">
      <c r="A56" s="158"/>
      <c r="B56" s="9" t="s">
        <v>150</v>
      </c>
      <c r="C56" s="16"/>
      <c r="D56" s="16"/>
      <c r="E56" s="16"/>
      <c r="F56" s="16"/>
      <c r="G56" s="16"/>
      <c r="H56" s="16"/>
      <c r="I56" s="16"/>
      <c r="J56" s="16"/>
      <c r="K56" s="16"/>
      <c r="L56" s="16"/>
      <c r="M56" s="16"/>
    </row>
    <row r="57" spans="1:13" s="2" customFormat="1">
      <c r="A57" s="158"/>
      <c r="B57" s="43" t="s">
        <v>190</v>
      </c>
      <c r="C57" s="16"/>
      <c r="D57" s="16"/>
      <c r="E57" s="16"/>
      <c r="F57" s="16"/>
      <c r="G57" s="16"/>
      <c r="H57" s="16"/>
      <c r="I57" s="16"/>
      <c r="J57" s="16"/>
      <c r="K57" s="16"/>
      <c r="L57" s="16"/>
      <c r="M57" s="16"/>
    </row>
    <row r="58" spans="1:13" s="2" customFormat="1">
      <c r="A58" s="158"/>
      <c r="B58" s="9" t="s">
        <v>152</v>
      </c>
      <c r="C58" s="16">
        <v>0</v>
      </c>
      <c r="D58" s="16">
        <v>0</v>
      </c>
      <c r="E58" s="16">
        <v>0</v>
      </c>
      <c r="F58" s="16">
        <v>0</v>
      </c>
      <c r="G58" s="16">
        <v>0</v>
      </c>
      <c r="H58" s="16">
        <v>0</v>
      </c>
      <c r="I58" s="16">
        <v>0</v>
      </c>
      <c r="J58" s="16">
        <v>0</v>
      </c>
      <c r="K58" s="16">
        <v>0</v>
      </c>
      <c r="L58" s="16">
        <v>0</v>
      </c>
      <c r="M58" s="16">
        <v>0</v>
      </c>
    </row>
    <row r="59" spans="1:13" s="2" customFormat="1">
      <c r="A59" s="158"/>
      <c r="B59" s="9" t="s">
        <v>153</v>
      </c>
      <c r="C59" s="16">
        <v>0</v>
      </c>
      <c r="D59" s="16">
        <v>0</v>
      </c>
      <c r="E59" s="16">
        <v>0</v>
      </c>
      <c r="F59" s="16">
        <v>0</v>
      </c>
      <c r="G59" s="16">
        <v>0</v>
      </c>
      <c r="H59" s="16">
        <v>0</v>
      </c>
      <c r="I59" s="16">
        <v>0</v>
      </c>
      <c r="J59" s="16">
        <v>0</v>
      </c>
      <c r="K59" s="16">
        <v>0</v>
      </c>
      <c r="L59" s="16">
        <v>0</v>
      </c>
      <c r="M59" s="16">
        <v>0</v>
      </c>
    </row>
    <row r="60" spans="1:13" s="2" customFormat="1">
      <c r="A60" s="158"/>
      <c r="B60" s="9" t="s">
        <v>154</v>
      </c>
      <c r="C60" s="16">
        <v>0</v>
      </c>
      <c r="D60" s="16">
        <v>0</v>
      </c>
      <c r="E60" s="16">
        <v>0</v>
      </c>
      <c r="F60" s="16">
        <v>0</v>
      </c>
      <c r="G60" s="16">
        <v>0</v>
      </c>
      <c r="H60" s="16">
        <v>0</v>
      </c>
      <c r="I60" s="16">
        <v>0</v>
      </c>
      <c r="J60" s="16">
        <v>0</v>
      </c>
      <c r="K60" s="16">
        <v>0</v>
      </c>
      <c r="L60" s="16">
        <v>0</v>
      </c>
      <c r="M60" s="16">
        <v>0</v>
      </c>
    </row>
    <row r="61" spans="1:13" s="2" customFormat="1">
      <c r="A61" s="158"/>
      <c r="B61" s="43" t="s">
        <v>191</v>
      </c>
      <c r="C61" s="16"/>
      <c r="D61" s="16"/>
      <c r="E61" s="16"/>
      <c r="F61" s="16"/>
      <c r="G61" s="16"/>
      <c r="H61" s="16"/>
      <c r="I61" s="16"/>
      <c r="J61" s="16"/>
      <c r="K61" s="16"/>
      <c r="L61" s="16"/>
      <c r="M61" s="16"/>
    </row>
    <row r="62" spans="1:13" s="2" customFormat="1">
      <c r="A62" s="158"/>
      <c r="B62" s="9" t="s">
        <v>152</v>
      </c>
      <c r="C62" s="16"/>
      <c r="D62" s="16"/>
      <c r="E62" s="16"/>
      <c r="F62" s="16"/>
      <c r="G62" s="16"/>
      <c r="H62" s="16"/>
      <c r="I62" s="16"/>
      <c r="J62" s="16"/>
      <c r="K62" s="16"/>
      <c r="L62" s="16"/>
      <c r="M62" s="16"/>
    </row>
    <row r="63" spans="1:13" s="2" customFormat="1">
      <c r="A63" s="158"/>
      <c r="B63" s="9" t="s">
        <v>156</v>
      </c>
      <c r="C63" s="16"/>
      <c r="D63" s="16"/>
      <c r="E63" s="16"/>
      <c r="F63" s="16"/>
      <c r="G63" s="16"/>
      <c r="H63" s="16"/>
      <c r="I63" s="16"/>
      <c r="J63" s="16"/>
      <c r="K63" s="16"/>
      <c r="L63" s="16"/>
      <c r="M63" s="16"/>
    </row>
    <row r="64" spans="1:13" s="2" customFormat="1">
      <c r="A64" s="158"/>
      <c r="B64" s="9" t="s">
        <v>157</v>
      </c>
      <c r="C64" s="16"/>
      <c r="D64" s="16"/>
      <c r="E64" s="16"/>
      <c r="F64" s="16"/>
      <c r="G64" s="16"/>
      <c r="H64" s="16"/>
      <c r="I64" s="16"/>
      <c r="J64" s="16"/>
      <c r="K64" s="16"/>
      <c r="L64" s="16"/>
      <c r="M64" s="16"/>
    </row>
    <row r="65" spans="1:13" s="2" customFormat="1">
      <c r="A65" s="158"/>
      <c r="B65" s="43" t="s">
        <v>83</v>
      </c>
      <c r="C65" s="16"/>
      <c r="D65" s="16"/>
      <c r="E65" s="16"/>
      <c r="F65" s="16"/>
      <c r="G65" s="16"/>
      <c r="H65" s="16"/>
      <c r="I65" s="16"/>
      <c r="J65" s="16"/>
      <c r="K65" s="16"/>
      <c r="L65" s="16"/>
      <c r="M65" s="16"/>
    </row>
    <row r="66" spans="1:13" s="2" customFormat="1">
      <c r="A66" s="158"/>
      <c r="B66" s="9" t="s">
        <v>208</v>
      </c>
      <c r="C66" s="16"/>
      <c r="D66" s="16"/>
      <c r="E66" s="16"/>
      <c r="F66" s="16"/>
      <c r="G66" s="16"/>
      <c r="H66" s="16"/>
      <c r="I66" s="16"/>
      <c r="J66" s="16"/>
      <c r="K66" s="16"/>
      <c r="L66" s="16"/>
      <c r="M66" s="16"/>
    </row>
    <row r="67" spans="1:13" s="2" customFormat="1">
      <c r="A67" s="158"/>
      <c r="B67" s="9" t="s">
        <v>179</v>
      </c>
      <c r="C67" s="16">
        <v>0</v>
      </c>
      <c r="D67" s="16">
        <v>0</v>
      </c>
      <c r="E67" s="16">
        <v>0</v>
      </c>
      <c r="F67" s="16">
        <v>0</v>
      </c>
      <c r="G67" s="16">
        <v>0</v>
      </c>
      <c r="H67" s="16">
        <v>0</v>
      </c>
      <c r="I67" s="16">
        <v>0</v>
      </c>
      <c r="J67" s="16">
        <v>0</v>
      </c>
      <c r="K67" s="16">
        <v>0</v>
      </c>
      <c r="L67" s="16">
        <v>0</v>
      </c>
      <c r="M67" s="16">
        <v>0</v>
      </c>
    </row>
    <row r="68" spans="1:13" s="2" customFormat="1">
      <c r="A68" s="158"/>
      <c r="B68" s="9" t="s">
        <v>180</v>
      </c>
      <c r="C68" s="16">
        <v>0</v>
      </c>
      <c r="D68" s="16">
        <v>0</v>
      </c>
      <c r="E68" s="16">
        <v>0</v>
      </c>
      <c r="F68" s="16">
        <v>0</v>
      </c>
      <c r="G68" s="16">
        <v>0</v>
      </c>
      <c r="H68" s="16">
        <v>0</v>
      </c>
      <c r="I68" s="16">
        <v>0</v>
      </c>
      <c r="J68" s="16">
        <v>0</v>
      </c>
      <c r="K68" s="16">
        <v>0</v>
      </c>
      <c r="L68" s="16">
        <v>0</v>
      </c>
      <c r="M68" s="16">
        <v>0</v>
      </c>
    </row>
    <row r="69" spans="1:13" s="2" customFormat="1">
      <c r="A69" s="158"/>
      <c r="B69" s="9" t="s">
        <v>133</v>
      </c>
      <c r="C69" s="16">
        <v>0</v>
      </c>
      <c r="D69" s="16">
        <v>0</v>
      </c>
      <c r="E69" s="16">
        <v>0</v>
      </c>
      <c r="F69" s="16">
        <v>0</v>
      </c>
      <c r="G69" s="16">
        <v>0</v>
      </c>
      <c r="H69" s="16">
        <v>0</v>
      </c>
      <c r="I69" s="16">
        <v>0</v>
      </c>
      <c r="J69" s="16">
        <v>0</v>
      </c>
      <c r="K69" s="16">
        <v>0</v>
      </c>
      <c r="L69" s="16">
        <v>0</v>
      </c>
      <c r="M69" s="16">
        <v>0</v>
      </c>
    </row>
    <row r="70" spans="1:13" s="2" customFormat="1">
      <c r="A70" s="158"/>
      <c r="B70" s="9" t="s">
        <v>5</v>
      </c>
      <c r="C70" s="16">
        <v>0</v>
      </c>
      <c r="D70" s="16">
        <v>0</v>
      </c>
      <c r="E70" s="16">
        <v>0</v>
      </c>
      <c r="F70" s="16">
        <v>0</v>
      </c>
      <c r="G70" s="16">
        <v>0</v>
      </c>
      <c r="H70" s="16">
        <v>0</v>
      </c>
      <c r="I70" s="16">
        <v>0</v>
      </c>
      <c r="J70" s="16">
        <v>0</v>
      </c>
      <c r="K70" s="16">
        <v>0</v>
      </c>
      <c r="L70" s="16">
        <v>0</v>
      </c>
      <c r="M70" s="16">
        <v>0</v>
      </c>
    </row>
    <row r="71" spans="1:13" s="2" customFormat="1">
      <c r="A71" s="158"/>
      <c r="B71" s="9" t="s">
        <v>6</v>
      </c>
      <c r="C71" s="16">
        <v>0</v>
      </c>
      <c r="D71" s="16">
        <v>0</v>
      </c>
      <c r="E71" s="16">
        <v>0</v>
      </c>
      <c r="F71" s="16">
        <v>0</v>
      </c>
      <c r="G71" s="16">
        <v>0</v>
      </c>
      <c r="H71" s="16">
        <v>0</v>
      </c>
      <c r="I71" s="16">
        <v>0</v>
      </c>
      <c r="J71" s="16">
        <v>0</v>
      </c>
      <c r="K71" s="16">
        <v>0</v>
      </c>
      <c r="L71" s="16">
        <v>0</v>
      </c>
      <c r="M71" s="16">
        <v>0</v>
      </c>
    </row>
    <row r="72" spans="1:13" s="2" customFormat="1">
      <c r="A72" s="158"/>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9" t="s">
        <v>10</v>
      </c>
      <c r="B75" s="1" t="s">
        <v>11</v>
      </c>
      <c r="H75" s="3"/>
    </row>
    <row r="76" spans="1:13" s="15" customFormat="1">
      <c r="A76" s="159"/>
      <c r="B76" s="43" t="s">
        <v>188</v>
      </c>
    </row>
    <row r="77" spans="1:13" s="15" customFormat="1">
      <c r="A77" s="159"/>
      <c r="B77" s="15" t="s">
        <v>79</v>
      </c>
      <c r="C77" s="89"/>
      <c r="D77" s="89"/>
      <c r="E77" s="89"/>
      <c r="F77" s="89"/>
      <c r="G77" s="89"/>
      <c r="H77" s="89"/>
      <c r="I77" s="89"/>
      <c r="J77" s="89"/>
      <c r="K77" s="89"/>
      <c r="L77" s="89"/>
      <c r="M77" s="89"/>
    </row>
    <row r="78" spans="1:13" s="15" customFormat="1">
      <c r="A78" s="159"/>
      <c r="B78" s="9" t="s">
        <v>136</v>
      </c>
      <c r="C78" s="89"/>
      <c r="D78" s="89"/>
      <c r="E78" s="89"/>
      <c r="F78" s="89"/>
      <c r="G78" s="89"/>
      <c r="H78" s="89"/>
      <c r="I78" s="89"/>
      <c r="J78" s="89"/>
      <c r="K78" s="89"/>
      <c r="L78" s="89"/>
      <c r="M78" s="89"/>
    </row>
    <row r="79" spans="1:13" s="15" customFormat="1">
      <c r="A79" s="159"/>
      <c r="B79" s="9" t="s">
        <v>138</v>
      </c>
    </row>
    <row r="80" spans="1:13" s="9" customFormat="1">
      <c r="A80" s="159"/>
      <c r="B80" s="9" t="s">
        <v>139</v>
      </c>
      <c r="C80" s="89"/>
      <c r="D80" s="89"/>
      <c r="E80" s="89"/>
      <c r="F80" s="89"/>
      <c r="G80" s="89"/>
      <c r="H80" s="89"/>
      <c r="I80" s="89"/>
      <c r="J80" s="89"/>
      <c r="K80" s="89"/>
      <c r="L80" s="89"/>
      <c r="M80" s="89"/>
    </row>
    <row r="81" spans="1:13" s="9" customFormat="1">
      <c r="A81" s="159"/>
      <c r="B81" s="43" t="s">
        <v>189</v>
      </c>
      <c r="C81" s="88"/>
      <c r="D81" s="88"/>
      <c r="E81" s="88"/>
      <c r="F81" s="88"/>
      <c r="G81" s="88"/>
      <c r="H81" s="88"/>
      <c r="I81" s="88"/>
      <c r="J81" s="88"/>
      <c r="K81" s="88"/>
      <c r="L81" s="88"/>
      <c r="M81" s="88"/>
    </row>
    <row r="82" spans="1:13" s="9" customFormat="1">
      <c r="A82" s="159"/>
      <c r="B82" s="40" t="s">
        <v>79</v>
      </c>
      <c r="C82" s="89"/>
      <c r="D82" s="89"/>
      <c r="E82" s="89"/>
      <c r="F82" s="89"/>
      <c r="G82" s="89"/>
      <c r="H82" s="89"/>
      <c r="I82" s="89"/>
      <c r="J82" s="89"/>
      <c r="K82" s="89"/>
      <c r="L82" s="89"/>
      <c r="M82" s="89"/>
    </row>
    <row r="83" spans="1:13" s="9" customFormat="1">
      <c r="A83" s="159"/>
      <c r="B83" s="9" t="s">
        <v>136</v>
      </c>
      <c r="C83" s="89"/>
      <c r="D83" s="89"/>
      <c r="E83" s="89"/>
      <c r="F83" s="89"/>
      <c r="G83" s="89"/>
      <c r="H83" s="89"/>
      <c r="I83" s="89"/>
      <c r="J83" s="89"/>
      <c r="K83" s="89"/>
      <c r="L83" s="89"/>
      <c r="M83" s="89"/>
    </row>
    <row r="84" spans="1:13" s="2" customFormat="1">
      <c r="A84" s="159"/>
      <c r="B84" s="9" t="s">
        <v>142</v>
      </c>
      <c r="C84" s="89"/>
      <c r="D84" s="89"/>
      <c r="E84" s="89"/>
      <c r="F84" s="89"/>
      <c r="G84" s="89"/>
      <c r="H84" s="89"/>
      <c r="I84" s="89"/>
      <c r="J84" s="89"/>
      <c r="K84" s="89"/>
      <c r="L84" s="89"/>
      <c r="M84" s="89"/>
    </row>
    <row r="85" spans="1:13" s="2" customFormat="1">
      <c r="A85" s="159"/>
      <c r="B85" s="9" t="s">
        <v>143</v>
      </c>
      <c r="C85" s="89"/>
      <c r="D85" s="89"/>
      <c r="E85" s="89"/>
      <c r="F85" s="89"/>
      <c r="G85" s="89"/>
      <c r="H85" s="89"/>
      <c r="I85" s="89"/>
      <c r="J85" s="89"/>
      <c r="K85" s="89"/>
      <c r="L85" s="89"/>
      <c r="M85" s="89"/>
    </row>
    <row r="86" spans="1:13" s="2" customFormat="1">
      <c r="A86" s="159"/>
      <c r="B86" s="43" t="s">
        <v>84</v>
      </c>
      <c r="C86" s="88"/>
      <c r="D86" s="88"/>
      <c r="E86" s="88"/>
      <c r="F86" s="88"/>
      <c r="G86" s="88"/>
      <c r="H86" s="88"/>
      <c r="I86" s="88"/>
      <c r="J86" s="88"/>
      <c r="K86" s="88"/>
      <c r="L86" s="88"/>
      <c r="M86" s="88"/>
    </row>
    <row r="87" spans="1:13" s="2" customFormat="1">
      <c r="A87" s="159"/>
      <c r="B87" s="9" t="s">
        <v>145</v>
      </c>
      <c r="C87" s="89"/>
      <c r="D87" s="89"/>
      <c r="E87" s="89"/>
      <c r="F87" s="89"/>
      <c r="G87" s="89"/>
      <c r="H87" s="89"/>
      <c r="I87" s="89"/>
      <c r="J87" s="89"/>
      <c r="K87" s="89"/>
      <c r="L87" s="89"/>
      <c r="M87" s="89"/>
    </row>
    <row r="88" spans="1:13" s="9" customFormat="1">
      <c r="A88" s="159"/>
      <c r="B88" s="9" t="s">
        <v>146</v>
      </c>
      <c r="C88" s="38"/>
      <c r="D88" s="38"/>
      <c r="E88" s="38"/>
      <c r="F88" s="38"/>
      <c r="G88" s="38"/>
      <c r="H88" s="38"/>
      <c r="I88" s="38"/>
      <c r="J88" s="38"/>
      <c r="K88" s="38"/>
      <c r="L88" s="38"/>
      <c r="M88" s="38"/>
    </row>
    <row r="89" spans="1:13" s="9" customFormat="1">
      <c r="A89" s="159"/>
      <c r="B89" s="9" t="s">
        <v>147</v>
      </c>
      <c r="C89" s="89"/>
      <c r="D89" s="89"/>
      <c r="E89" s="89"/>
      <c r="F89" s="89"/>
      <c r="G89" s="89"/>
      <c r="H89" s="89"/>
      <c r="I89" s="89"/>
      <c r="J89" s="89"/>
      <c r="K89" s="89"/>
      <c r="L89" s="89"/>
      <c r="M89" s="89"/>
    </row>
    <row r="90" spans="1:13" s="9" customFormat="1">
      <c r="A90" s="159"/>
      <c r="B90" s="43" t="s">
        <v>85</v>
      </c>
      <c r="C90" s="88"/>
      <c r="D90" s="88"/>
      <c r="E90" s="88"/>
      <c r="F90" s="88"/>
      <c r="G90" s="88"/>
      <c r="H90" s="88"/>
      <c r="I90" s="88"/>
      <c r="J90" s="88"/>
      <c r="K90" s="88"/>
      <c r="L90" s="88"/>
      <c r="M90" s="88"/>
    </row>
    <row r="91" spans="1:13" s="15" customFormat="1">
      <c r="A91" s="159"/>
      <c r="B91" s="9" t="s">
        <v>145</v>
      </c>
      <c r="C91" s="89"/>
      <c r="D91" s="89"/>
      <c r="E91" s="89"/>
      <c r="F91" s="89"/>
      <c r="G91" s="89"/>
      <c r="H91" s="89"/>
      <c r="I91" s="89"/>
      <c r="J91" s="89"/>
      <c r="K91" s="89"/>
      <c r="L91" s="89"/>
      <c r="M91" s="89"/>
    </row>
    <row r="92" spans="1:13" s="15" customFormat="1">
      <c r="A92" s="159"/>
      <c r="B92" s="9" t="s">
        <v>149</v>
      </c>
      <c r="C92" s="38"/>
      <c r="D92" s="38"/>
      <c r="E92" s="38"/>
      <c r="F92" s="38"/>
      <c r="G92" s="38"/>
      <c r="H92" s="38"/>
      <c r="I92" s="38"/>
      <c r="J92" s="38"/>
      <c r="K92" s="38"/>
      <c r="L92" s="38"/>
      <c r="M92" s="38"/>
    </row>
    <row r="93" spans="1:13" s="9" customFormat="1">
      <c r="A93" s="159"/>
      <c r="B93" s="9" t="s">
        <v>150</v>
      </c>
      <c r="C93" s="89"/>
      <c r="D93" s="89"/>
      <c r="E93" s="89"/>
      <c r="F93" s="89"/>
      <c r="G93" s="89"/>
      <c r="H93" s="89"/>
      <c r="I93" s="89"/>
      <c r="J93" s="89"/>
      <c r="K93" s="89"/>
      <c r="L93" s="89"/>
      <c r="M93" s="89"/>
    </row>
    <row r="94" spans="1:13" s="9" customFormat="1">
      <c r="A94" s="159"/>
      <c r="B94" s="43" t="s">
        <v>190</v>
      </c>
      <c r="C94" s="88"/>
      <c r="D94" s="88"/>
      <c r="E94" s="88"/>
      <c r="F94" s="88"/>
      <c r="G94" s="88"/>
      <c r="H94" s="88"/>
      <c r="I94" s="88"/>
      <c r="J94" s="88"/>
      <c r="K94" s="88"/>
      <c r="L94" s="88"/>
      <c r="M94" s="88"/>
    </row>
    <row r="95" spans="1:13" s="9" customFormat="1">
      <c r="A95" s="159"/>
      <c r="B95" s="9" t="s">
        <v>152</v>
      </c>
      <c r="C95" s="89">
        <f t="shared" ref="C95:M95" si="0">C58+C22</f>
        <v>0.12372683252629821</v>
      </c>
      <c r="D95" s="89">
        <f t="shared" si="0"/>
        <v>0.12163076483916194</v>
      </c>
      <c r="E95" s="89">
        <f t="shared" si="0"/>
        <v>0.12163076483916194</v>
      </c>
      <c r="F95" s="89">
        <f t="shared" si="0"/>
        <v>0.12163076483916194</v>
      </c>
      <c r="G95" s="89">
        <f t="shared" si="0"/>
        <v>0.12163076483916194</v>
      </c>
      <c r="H95" s="89">
        <f t="shared" si="0"/>
        <v>0.12163076483916194</v>
      </c>
      <c r="I95" s="89">
        <f t="shared" si="0"/>
        <v>0.12163076483916194</v>
      </c>
      <c r="J95" s="89">
        <f t="shared" si="0"/>
        <v>0.12163076483916194</v>
      </c>
      <c r="K95" s="89">
        <f t="shared" si="0"/>
        <v>0.12163076483916194</v>
      </c>
      <c r="L95" s="89">
        <f t="shared" si="0"/>
        <v>0.12163076483916194</v>
      </c>
      <c r="M95" s="89">
        <f t="shared" si="0"/>
        <v>0.12163076483916194</v>
      </c>
    </row>
    <row r="96" spans="1:13" s="9" customFormat="1">
      <c r="A96" s="159"/>
      <c r="B96" s="9" t="s">
        <v>153</v>
      </c>
      <c r="C96" s="15">
        <f t="shared" ref="C96:M96" si="1">C59+C23</f>
        <v>0.14575984537327855</v>
      </c>
      <c r="D96" s="15">
        <f t="shared" si="1"/>
        <v>0.14575984537327855</v>
      </c>
      <c r="E96" s="15">
        <f t="shared" si="1"/>
        <v>0.14575984537327855</v>
      </c>
      <c r="F96" s="15">
        <f t="shared" si="1"/>
        <v>0.14575984537327855</v>
      </c>
      <c r="G96" s="15">
        <f t="shared" si="1"/>
        <v>0.14575984537327855</v>
      </c>
      <c r="H96" s="15">
        <f t="shared" si="1"/>
        <v>0.14575984537327855</v>
      </c>
      <c r="I96" s="15">
        <f t="shared" si="1"/>
        <v>0.14575984537327855</v>
      </c>
      <c r="J96" s="15">
        <f t="shared" si="1"/>
        <v>0.14575984537327855</v>
      </c>
      <c r="K96" s="15">
        <f t="shared" si="1"/>
        <v>0.14575984537327855</v>
      </c>
      <c r="L96" s="15">
        <f t="shared" si="1"/>
        <v>0.14575984537327855</v>
      </c>
      <c r="M96" s="15">
        <f t="shared" si="1"/>
        <v>0.14575984537327855</v>
      </c>
    </row>
    <row r="97" spans="1:13" s="9" customFormat="1">
      <c r="A97" s="159"/>
      <c r="B97" s="9" t="s">
        <v>154</v>
      </c>
      <c r="C97" s="89">
        <f t="shared" ref="C97:M97" si="2">C60+C24</f>
        <v>0.28839258179457888</v>
      </c>
      <c r="D97" s="89">
        <f t="shared" si="2"/>
        <v>0.28839258179457888</v>
      </c>
      <c r="E97" s="89">
        <f t="shared" si="2"/>
        <v>0.28839258179457888</v>
      </c>
      <c r="F97" s="89">
        <f t="shared" si="2"/>
        <v>0.28839258179457888</v>
      </c>
      <c r="G97" s="89">
        <f t="shared" si="2"/>
        <v>0.28839258179457888</v>
      </c>
      <c r="H97" s="89">
        <f t="shared" si="2"/>
        <v>0.28839258179457888</v>
      </c>
      <c r="I97" s="89">
        <f t="shared" si="2"/>
        <v>0.28839258179457888</v>
      </c>
      <c r="J97" s="89">
        <f t="shared" si="2"/>
        <v>0.28839258179457888</v>
      </c>
      <c r="K97" s="89">
        <f t="shared" si="2"/>
        <v>0.28839258179457888</v>
      </c>
      <c r="L97" s="89">
        <f t="shared" si="2"/>
        <v>0.28839258179457888</v>
      </c>
      <c r="M97" s="89">
        <f t="shared" si="2"/>
        <v>0.28839258179457888</v>
      </c>
    </row>
    <row r="98" spans="1:13" s="9" customFormat="1">
      <c r="A98" s="159"/>
      <c r="B98" s="43" t="s">
        <v>191</v>
      </c>
      <c r="C98" s="88"/>
      <c r="D98" s="88"/>
      <c r="E98" s="88"/>
      <c r="F98" s="88"/>
      <c r="G98" s="88"/>
      <c r="H98" s="88"/>
      <c r="I98" s="88"/>
      <c r="J98" s="88"/>
      <c r="K98" s="88"/>
      <c r="L98" s="88"/>
      <c r="M98" s="88"/>
    </row>
    <row r="99" spans="1:13" s="9" customFormat="1">
      <c r="A99" s="159"/>
      <c r="B99" s="9" t="s">
        <v>152</v>
      </c>
      <c r="C99" s="89"/>
      <c r="D99" s="89"/>
      <c r="E99" s="89"/>
      <c r="F99" s="89"/>
      <c r="G99" s="89"/>
      <c r="H99" s="89"/>
      <c r="I99" s="89"/>
      <c r="J99" s="89"/>
      <c r="K99" s="89"/>
      <c r="L99" s="89"/>
      <c r="M99" s="89"/>
    </row>
    <row r="100" spans="1:13" s="9" customFormat="1">
      <c r="A100" s="159"/>
      <c r="B100" s="9" t="s">
        <v>156</v>
      </c>
      <c r="C100" s="15"/>
      <c r="D100" s="15"/>
      <c r="E100" s="15"/>
      <c r="F100" s="15"/>
      <c r="G100" s="15"/>
      <c r="H100" s="15"/>
      <c r="I100" s="15"/>
      <c r="J100" s="15"/>
      <c r="K100" s="15"/>
      <c r="L100" s="15"/>
      <c r="M100" s="15"/>
    </row>
    <row r="101" spans="1:13" s="9" customFormat="1">
      <c r="A101" s="159"/>
      <c r="B101" s="9" t="s">
        <v>157</v>
      </c>
      <c r="C101" s="89"/>
      <c r="D101" s="89"/>
      <c r="E101" s="89"/>
      <c r="F101" s="89"/>
      <c r="G101" s="89"/>
      <c r="H101" s="89"/>
      <c r="I101" s="89"/>
      <c r="J101" s="89"/>
      <c r="K101" s="89"/>
      <c r="L101" s="89"/>
      <c r="M101" s="89"/>
    </row>
    <row r="102" spans="1:13" s="9" customFormat="1">
      <c r="A102" s="159"/>
      <c r="B102" s="43" t="s">
        <v>83</v>
      </c>
      <c r="C102" s="88"/>
      <c r="D102" s="88"/>
      <c r="E102" s="88"/>
      <c r="F102" s="88"/>
      <c r="G102" s="88"/>
      <c r="H102" s="88"/>
      <c r="I102" s="88"/>
      <c r="J102" s="88"/>
      <c r="K102" s="88"/>
      <c r="L102" s="88"/>
      <c r="M102" s="88"/>
    </row>
    <row r="103" spans="1:13" s="2" customFormat="1">
      <c r="A103" s="159"/>
      <c r="B103" s="9" t="s">
        <v>208</v>
      </c>
      <c r="C103" s="48"/>
      <c r="D103" s="48"/>
      <c r="E103" s="48"/>
      <c r="F103" s="48"/>
      <c r="G103" s="48"/>
      <c r="H103" s="48"/>
      <c r="I103" s="48"/>
      <c r="J103" s="48"/>
      <c r="K103" s="48"/>
      <c r="L103" s="48"/>
      <c r="M103" s="48"/>
    </row>
    <row r="104" spans="1:13" s="9" customFormat="1">
      <c r="A104" s="159"/>
      <c r="B104" s="9" t="s">
        <v>179</v>
      </c>
      <c r="C104" s="15">
        <f t="shared" ref="C104:M104" si="3">C67+C31</f>
        <v>1466.5</v>
      </c>
      <c r="D104" s="15">
        <f t="shared" si="3"/>
        <v>1677.8095054790804</v>
      </c>
      <c r="E104" s="15">
        <f t="shared" si="3"/>
        <v>1919.5668166900487</v>
      </c>
      <c r="F104" s="15">
        <f t="shared" si="3"/>
        <v>2015.5451575245511</v>
      </c>
      <c r="G104" s="15">
        <f t="shared" si="3"/>
        <v>2116.3224154007789</v>
      </c>
      <c r="H104" s="15">
        <f t="shared" si="3"/>
        <v>2222.138536170818</v>
      </c>
      <c r="I104" s="15">
        <f t="shared" si="3"/>
        <v>2333.2454629793592</v>
      </c>
      <c r="J104" s="15">
        <f t="shared" si="3"/>
        <v>2449.9077361283271</v>
      </c>
      <c r="K104" s="15">
        <f t="shared" si="3"/>
        <v>2572.4031229347434</v>
      </c>
      <c r="L104" s="15">
        <f t="shared" si="3"/>
        <v>2701.0232790814807</v>
      </c>
      <c r="M104" s="15">
        <f t="shared" si="3"/>
        <v>2836.0744430355549</v>
      </c>
    </row>
    <row r="105" spans="1:13" s="9" customFormat="1">
      <c r="A105" s="159"/>
      <c r="B105" s="9" t="s">
        <v>180</v>
      </c>
      <c r="C105" s="15">
        <f t="shared" ref="C105:M105" si="4">C68+C32</f>
        <v>671</v>
      </c>
      <c r="D105" s="15">
        <f t="shared" si="4"/>
        <v>789.16384199453694</v>
      </c>
      <c r="E105" s="15">
        <f t="shared" si="4"/>
        <v>928.13646723037027</v>
      </c>
      <c r="F105" s="15">
        <f t="shared" si="4"/>
        <v>1011.6687492811037</v>
      </c>
      <c r="G105" s="15">
        <f t="shared" si="4"/>
        <v>1102.7189367164031</v>
      </c>
      <c r="H105" s="15">
        <f t="shared" si="4"/>
        <v>1201.9636410208793</v>
      </c>
      <c r="I105" s="15">
        <f t="shared" si="4"/>
        <v>1310.1403687127586</v>
      </c>
      <c r="J105" s="15">
        <f t="shared" si="4"/>
        <v>1428.0530018969071</v>
      </c>
      <c r="K105" s="15">
        <f t="shared" si="4"/>
        <v>1556.5777720676288</v>
      </c>
      <c r="L105" s="15">
        <f t="shared" si="4"/>
        <v>1696.6697715537155</v>
      </c>
      <c r="M105" s="15">
        <f t="shared" si="4"/>
        <v>1849.37005099355</v>
      </c>
    </row>
    <row r="106" spans="1:13" s="9" customFormat="1">
      <c r="A106" s="159"/>
      <c r="B106" s="9" t="s">
        <v>133</v>
      </c>
      <c r="C106" s="90">
        <f t="shared" ref="C106:M106" si="5">C69+C33</f>
        <v>1.4500000000000001E-2</v>
      </c>
      <c r="D106" s="90">
        <f t="shared" si="5"/>
        <v>0.04</v>
      </c>
      <c r="E106" s="90">
        <f t="shared" si="5"/>
        <v>0.05</v>
      </c>
      <c r="F106" s="90">
        <f t="shared" si="5"/>
        <v>0.04</v>
      </c>
      <c r="G106" s="90">
        <f t="shared" si="5"/>
        <v>0.03</v>
      </c>
      <c r="H106" s="90">
        <f t="shared" si="5"/>
        <v>2.86E-2</v>
      </c>
      <c r="I106" s="90">
        <f t="shared" si="5"/>
        <v>2.86E-2</v>
      </c>
      <c r="J106" s="90">
        <f t="shared" si="5"/>
        <v>2.86E-2</v>
      </c>
      <c r="K106" s="90">
        <f t="shared" si="5"/>
        <v>2.86E-2</v>
      </c>
      <c r="L106" s="90">
        <f t="shared" si="5"/>
        <v>2.86E-2</v>
      </c>
      <c r="M106" s="90">
        <f t="shared" si="5"/>
        <v>2.86E-2</v>
      </c>
    </row>
    <row r="107" spans="1:13" s="9" customFormat="1">
      <c r="A107" s="159"/>
      <c r="B107" s="9" t="s">
        <v>5</v>
      </c>
      <c r="C107" s="89">
        <f t="shared" ref="C107:M107" si="6">C70+C34</f>
        <v>4.7E-2</v>
      </c>
      <c r="D107" s="89">
        <f t="shared" si="6"/>
        <v>8.1600000000000006E-2</v>
      </c>
      <c r="E107" s="89">
        <f t="shared" si="6"/>
        <v>7.0000000000000007E-2</v>
      </c>
      <c r="F107" s="89">
        <f t="shared" si="6"/>
        <v>7.0000000000000007E-2</v>
      </c>
      <c r="G107" s="89">
        <f t="shared" si="6"/>
        <v>7.0000000000000007E-2</v>
      </c>
      <c r="H107" s="89">
        <f t="shared" si="6"/>
        <v>0.05</v>
      </c>
      <c r="I107" s="89">
        <f t="shared" si="6"/>
        <v>0.05</v>
      </c>
      <c r="J107" s="89">
        <f t="shared" si="6"/>
        <v>0.05</v>
      </c>
      <c r="K107" s="89">
        <f t="shared" si="6"/>
        <v>0.03</v>
      </c>
      <c r="L107" s="89">
        <f t="shared" si="6"/>
        <v>0.03</v>
      </c>
      <c r="M107" s="89">
        <f t="shared" si="6"/>
        <v>0.03</v>
      </c>
    </row>
    <row r="108" spans="1:13" s="9" customFormat="1">
      <c r="A108" s="159"/>
      <c r="B108" s="9" t="s">
        <v>6</v>
      </c>
      <c r="C108" s="90">
        <f t="shared" ref="C108:M108" si="7">C71+C35</f>
        <v>9.3999999999999986E-2</v>
      </c>
      <c r="D108" s="90">
        <f t="shared" si="7"/>
        <v>9.3999999999999986E-2</v>
      </c>
      <c r="E108" s="90">
        <f t="shared" si="7"/>
        <v>9.3999999999999986E-2</v>
      </c>
      <c r="F108" s="90">
        <f t="shared" si="7"/>
        <v>9.3999999999999986E-2</v>
      </c>
      <c r="G108" s="90">
        <f t="shared" si="7"/>
        <v>9.3999999999999986E-2</v>
      </c>
      <c r="H108" s="90">
        <f t="shared" si="7"/>
        <v>9.3999999999999986E-2</v>
      </c>
      <c r="I108" s="90">
        <f t="shared" si="7"/>
        <v>9.3999999999999986E-2</v>
      </c>
      <c r="J108" s="90">
        <f t="shared" si="7"/>
        <v>9.3999999999999986E-2</v>
      </c>
      <c r="K108" s="90">
        <f t="shared" si="7"/>
        <v>9.3999999999999986E-2</v>
      </c>
      <c r="L108" s="90">
        <f t="shared" si="7"/>
        <v>9.3999999999999986E-2</v>
      </c>
      <c r="M108" s="90">
        <f t="shared" si="7"/>
        <v>9.3999999999999986E-2</v>
      </c>
    </row>
    <row r="109" spans="1:13" s="9" customFormat="1">
      <c r="A109" s="159"/>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199</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60" t="s">
        <v>13</v>
      </c>
      <c r="B114" s="23" t="s">
        <v>69</v>
      </c>
      <c r="C114" s="24">
        <f>Data!C15</f>
        <v>603.29999999999995</v>
      </c>
      <c r="D114" s="122">
        <f>Data!D316*D96</f>
        <v>676.67984042746627</v>
      </c>
      <c r="E114" s="122">
        <f>Data!E316*E96</f>
        <v>758.98492696990104</v>
      </c>
      <c r="F114" s="122">
        <f>Data!F316*F96</f>
        <v>851.30084413864563</v>
      </c>
      <c r="G114" s="122">
        <f>Data!G316*G96</f>
        <v>954.84521691945326</v>
      </c>
      <c r="H114" s="122">
        <f>Data!H316*H96</f>
        <v>1070.9837709563819</v>
      </c>
      <c r="I114" s="122">
        <f>Data!I316*I96</f>
        <v>1201.2483461481365</v>
      </c>
      <c r="J114" s="122">
        <f>Data!J316*J96</f>
        <v>1347.3571012519126</v>
      </c>
      <c r="K114" s="122">
        <f>Data!K316*K96</f>
        <v>1511.2371759886589</v>
      </c>
      <c r="L114" s="122">
        <f>Data!L316*L96</f>
        <v>1695.0501095575344</v>
      </c>
      <c r="M114" s="122">
        <f>Data!M316*M96</f>
        <v>1901.2203508237226</v>
      </c>
    </row>
    <row r="115" spans="1:13" s="1" customFormat="1">
      <c r="A115" s="160"/>
      <c r="B115" s="27" t="s">
        <v>134</v>
      </c>
      <c r="C115" s="28">
        <f>Data!C28</f>
        <v>173.98724459666943</v>
      </c>
      <c r="D115" s="28">
        <f t="shared" ref="D115:M115" si="8">D114*D97</f>
        <v>195.14944622922064</v>
      </c>
      <c r="E115" s="28">
        <f t="shared" si="8"/>
        <v>218.88562263201968</v>
      </c>
      <c r="F115" s="28">
        <f t="shared" si="8"/>
        <v>245.5088483250484</v>
      </c>
      <c r="G115" s="28">
        <f t="shared" si="8"/>
        <v>275.37027732160584</v>
      </c>
      <c r="H115" s="28">
        <f t="shared" si="8"/>
        <v>308.86377476620493</v>
      </c>
      <c r="I115" s="28">
        <f t="shared" si="8"/>
        <v>346.43111192212905</v>
      </c>
      <c r="J115" s="28">
        <f t="shared" si="8"/>
        <v>388.56779302929891</v>
      </c>
      <c r="K115" s="28">
        <f t="shared" si="8"/>
        <v>435.82959088731769</v>
      </c>
      <c r="L115" s="28">
        <f t="shared" si="8"/>
        <v>488.83987736648112</v>
      </c>
      <c r="M115" s="28">
        <f t="shared" si="8"/>
        <v>548.29784553444836</v>
      </c>
    </row>
    <row r="116" spans="1:13" s="1" customFormat="1">
      <c r="A116" s="160"/>
      <c r="B116" s="19" t="s">
        <v>39</v>
      </c>
      <c r="C116" s="20">
        <f>C114-C115</f>
        <v>429.31275540333053</v>
      </c>
      <c r="D116" s="20">
        <f>D114-D115</f>
        <v>481.53039419824563</v>
      </c>
      <c r="E116" s="20">
        <f t="shared" ref="E116:M116" si="9">E114-E115</f>
        <v>540.09930433788134</v>
      </c>
      <c r="F116" s="20">
        <f t="shared" si="9"/>
        <v>605.79199581359717</v>
      </c>
      <c r="G116" s="20">
        <f t="shared" si="9"/>
        <v>679.47493959784742</v>
      </c>
      <c r="H116" s="20">
        <f t="shared" si="9"/>
        <v>762.11999619017706</v>
      </c>
      <c r="I116" s="20">
        <f t="shared" si="9"/>
        <v>854.81723422600749</v>
      </c>
      <c r="J116" s="20">
        <f t="shared" si="9"/>
        <v>958.78930822261373</v>
      </c>
      <c r="K116" s="20">
        <f t="shared" si="9"/>
        <v>1075.4075851013413</v>
      </c>
      <c r="L116" s="20">
        <f t="shared" si="9"/>
        <v>1206.2102321910534</v>
      </c>
      <c r="M116" s="20">
        <f t="shared" si="9"/>
        <v>1352.9225052892743</v>
      </c>
    </row>
    <row r="117" spans="1:13" s="2" customFormat="1">
      <c r="A117" s="160"/>
      <c r="B117" s="23" t="s">
        <v>40</v>
      </c>
      <c r="C117" s="23"/>
      <c r="D117" s="24"/>
      <c r="E117" s="107"/>
      <c r="F117" s="40"/>
      <c r="G117" s="40"/>
      <c r="H117" s="3"/>
      <c r="I117" s="40"/>
      <c r="J117" s="40"/>
      <c r="K117" s="40"/>
      <c r="L117" s="40"/>
      <c r="M117" s="40"/>
    </row>
    <row r="118" spans="1:13" s="1" customFormat="1">
      <c r="A118" s="160"/>
      <c r="B118" s="105" t="s">
        <v>41</v>
      </c>
      <c r="C118" s="24">
        <f>Data!C55</f>
        <v>154.94289942382792</v>
      </c>
      <c r="D118" s="28">
        <f>D104*Data!$H$15</f>
        <v>177.26878244786064</v>
      </c>
      <c r="E118" s="28">
        <f>E104*Data!$H$15</f>
        <v>202.8116251044826</v>
      </c>
      <c r="F118" s="28">
        <f>F104*Data!$H$15</f>
        <v>212.95220635970674</v>
      </c>
      <c r="G118" s="28">
        <f>G104*Data!$H$15</f>
        <v>223.5998166776921</v>
      </c>
      <c r="H118" s="28">
        <f>H104*Data!$H$15</f>
        <v>234.77980751157673</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c r="A119" s="160"/>
      <c r="B119" s="105" t="s">
        <v>42</v>
      </c>
      <c r="C119" s="24">
        <f>Data!C68</f>
        <v>70.894432671932179</v>
      </c>
      <c r="D119" s="28">
        <f>D105*Data!$H$15</f>
        <v>83.379020660812259</v>
      </c>
      <c r="E119" s="28">
        <f>E105*Data!$H$15</f>
        <v>98.062158400042435</v>
      </c>
      <c r="F119" s="28">
        <f>F105*Data!$H$15</f>
        <v>106.88775265604626</v>
      </c>
      <c r="G119" s="28">
        <f>G105*Data!$H$15</f>
        <v>116.50765039509042</v>
      </c>
      <c r="H119" s="28">
        <f>H105*Data!$H$15</f>
        <v>126.99333893064856</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c r="A120" s="160"/>
      <c r="B120" s="106" t="s">
        <v>43</v>
      </c>
      <c r="C120" s="20">
        <f>C118+C119</f>
        <v>225.8373320957601</v>
      </c>
      <c r="D120" s="20">
        <f>D118+D119</f>
        <v>260.64780310867292</v>
      </c>
      <c r="E120" s="20">
        <f t="shared" ref="E120:M120" si="10">E118+E119</f>
        <v>300.87378350452502</v>
      </c>
      <c r="F120" s="20">
        <f t="shared" si="10"/>
        <v>319.83995901575298</v>
      </c>
      <c r="G120" s="20">
        <f t="shared" si="10"/>
        <v>340.10746707278253</v>
      </c>
      <c r="H120" s="20">
        <f t="shared" si="10"/>
        <v>361.77314644222531</v>
      </c>
      <c r="I120" s="20">
        <f t="shared" si="10"/>
        <v>384.94153732156252</v>
      </c>
      <c r="J120" s="20">
        <f t="shared" si="10"/>
        <v>409.72552376501693</v>
      </c>
      <c r="K120" s="20">
        <f t="shared" si="10"/>
        <v>436.24703139260794</v>
      </c>
      <c r="L120" s="20">
        <f t="shared" si="10"/>
        <v>464.63778523111915</v>
      </c>
      <c r="M120" s="20">
        <f t="shared" si="10"/>
        <v>495.04013296575516</v>
      </c>
    </row>
    <row r="121" spans="1:13" s="2" customFormat="1">
      <c r="A121" s="160"/>
      <c r="B121" s="19" t="s">
        <v>44</v>
      </c>
      <c r="C121" s="20">
        <f>C116-C120</f>
        <v>203.47542330757042</v>
      </c>
      <c r="D121" s="20">
        <f>D116-D120</f>
        <v>220.88259108957271</v>
      </c>
      <c r="E121" s="20">
        <f t="shared" ref="E121:M121" si="11">E116-E120</f>
        <v>239.22552083335631</v>
      </c>
      <c r="F121" s="20">
        <f t="shared" si="11"/>
        <v>285.95203679784419</v>
      </c>
      <c r="G121" s="20">
        <f t="shared" si="11"/>
        <v>339.3674725250649</v>
      </c>
      <c r="H121" s="20">
        <f t="shared" si="11"/>
        <v>400.34684974795175</v>
      </c>
      <c r="I121" s="20">
        <f t="shared" si="11"/>
        <v>469.87569690444496</v>
      </c>
      <c r="J121" s="20">
        <f t="shared" si="11"/>
        <v>549.06378445759674</v>
      </c>
      <c r="K121" s="20">
        <f t="shared" si="11"/>
        <v>639.16055370873335</v>
      </c>
      <c r="L121" s="20">
        <f t="shared" si="11"/>
        <v>741.57244695993427</v>
      </c>
      <c r="M121" s="20">
        <f t="shared" si="11"/>
        <v>857.88237232351912</v>
      </c>
    </row>
    <row r="122" spans="1:13" s="2" customFormat="1">
      <c r="A122" s="160"/>
      <c r="B122" s="27" t="s">
        <v>45</v>
      </c>
      <c r="C122" s="24">
        <f>Data!C108</f>
        <v>7.3218840300520114</v>
      </c>
      <c r="D122" s="28">
        <f>C149*D106</f>
        <v>36.427693735661364</v>
      </c>
      <c r="E122" s="28">
        <f t="shared" ref="E122:L122" si="12">D149*E106</f>
        <v>59.478403995046214</v>
      </c>
      <c r="F122" s="28">
        <f t="shared" si="12"/>
        <v>61.328141103409187</v>
      </c>
      <c r="G122" s="28">
        <f t="shared" si="12"/>
        <v>57.652588305429475</v>
      </c>
      <c r="H122" s="28">
        <f t="shared" si="12"/>
        <v>67.207045968506634</v>
      </c>
      <c r="I122" s="28">
        <f t="shared" si="12"/>
        <v>81.590727995845953</v>
      </c>
      <c r="J122" s="28">
        <f t="shared" si="12"/>
        <v>98.622276426055294</v>
      </c>
      <c r="K122" s="28">
        <f t="shared" si="12"/>
        <v>118.70543751609983</v>
      </c>
      <c r="L122" s="28">
        <f t="shared" si="12"/>
        <v>142.29956653124279</v>
      </c>
      <c r="M122" s="28">
        <f>L149*M106</f>
        <v>169.92688478746697</v>
      </c>
    </row>
    <row r="123" spans="1:13" s="2" customFormat="1">
      <c r="A123" s="160"/>
      <c r="B123" s="25" t="s">
        <v>94</v>
      </c>
      <c r="C123" s="20">
        <f>C121+C122</f>
        <v>210.79730733762244</v>
      </c>
      <c r="D123" s="20">
        <f>D121+D122</f>
        <v>257.31028482523408</v>
      </c>
      <c r="E123" s="20">
        <f t="shared" ref="E123:M123" si="13">E121+E122</f>
        <v>298.70392482840253</v>
      </c>
      <c r="F123" s="20">
        <f t="shared" si="13"/>
        <v>347.28017790125335</v>
      </c>
      <c r="G123" s="20">
        <f t="shared" si="13"/>
        <v>397.02006083049434</v>
      </c>
      <c r="H123" s="20">
        <f t="shared" si="13"/>
        <v>467.55389571645838</v>
      </c>
      <c r="I123" s="20">
        <f t="shared" si="13"/>
        <v>551.46642490029092</v>
      </c>
      <c r="J123" s="20">
        <f t="shared" si="13"/>
        <v>647.68606088365209</v>
      </c>
      <c r="K123" s="20">
        <f t="shared" si="13"/>
        <v>757.86599122483312</v>
      </c>
      <c r="L123" s="20">
        <f t="shared" si="13"/>
        <v>883.87201349117709</v>
      </c>
      <c r="M123" s="20">
        <f t="shared" si="13"/>
        <v>1027.809257110986</v>
      </c>
    </row>
    <row r="124" spans="1:13" s="2" customFormat="1">
      <c r="A124" s="160"/>
      <c r="B124" s="27" t="s">
        <v>46</v>
      </c>
      <c r="C124" s="24">
        <f>Data!C134</f>
        <v>17.137223516225632</v>
      </c>
      <c r="D124" s="28">
        <f>D123*D108</f>
        <v>24.187166773571999</v>
      </c>
      <c r="E124" s="28">
        <f t="shared" ref="E124:M124" si="14">E123*E108</f>
        <v>28.078168933869833</v>
      </c>
      <c r="F124" s="28">
        <f t="shared" si="14"/>
        <v>32.64433672271781</v>
      </c>
      <c r="G124" s="28">
        <f t="shared" si="14"/>
        <v>37.319885718066466</v>
      </c>
      <c r="H124" s="28">
        <f t="shared" si="14"/>
        <v>43.950066197347084</v>
      </c>
      <c r="I124" s="28">
        <f t="shared" si="14"/>
        <v>51.837843940627337</v>
      </c>
      <c r="J124" s="28">
        <f t="shared" si="14"/>
        <v>60.882489723063287</v>
      </c>
      <c r="K124" s="28">
        <f t="shared" si="14"/>
        <v>71.239403175134299</v>
      </c>
      <c r="L124" s="28">
        <f t="shared" si="14"/>
        <v>83.083969268170634</v>
      </c>
      <c r="M124" s="28">
        <f t="shared" si="14"/>
        <v>96.614070168432661</v>
      </c>
    </row>
    <row r="125" spans="1:13" s="1" customFormat="1">
      <c r="A125" s="160"/>
      <c r="B125" s="19" t="s">
        <v>47</v>
      </c>
      <c r="C125" s="20">
        <f>C123-C124</f>
        <v>193.66008382139682</v>
      </c>
      <c r="D125" s="20">
        <f>D123-D124</f>
        <v>233.12311805166209</v>
      </c>
      <c r="E125" s="20">
        <f t="shared" ref="E125:M125" si="15">E123-E124</f>
        <v>270.62575589453269</v>
      </c>
      <c r="F125" s="20">
        <f>F123-F124</f>
        <v>314.63584117853554</v>
      </c>
      <c r="G125" s="20">
        <f t="shared" si="15"/>
        <v>359.70017511242787</v>
      </c>
      <c r="H125" s="20">
        <f t="shared" si="15"/>
        <v>423.60382951911129</v>
      </c>
      <c r="I125" s="20">
        <f t="shared" si="15"/>
        <v>499.62858095966357</v>
      </c>
      <c r="J125" s="20">
        <f t="shared" si="15"/>
        <v>586.80357116058883</v>
      </c>
      <c r="K125" s="20">
        <f t="shared" si="15"/>
        <v>686.62658804969885</v>
      </c>
      <c r="L125" s="20">
        <f t="shared" si="15"/>
        <v>800.78804422300641</v>
      </c>
      <c r="M125" s="20">
        <f t="shared" si="15"/>
        <v>931.19518694255328</v>
      </c>
    </row>
    <row r="126" spans="1:13" s="2" customFormat="1">
      <c r="H126" s="3"/>
    </row>
    <row r="127" spans="1:13" s="2" customFormat="1">
      <c r="A127" s="161"/>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s="2" customFormat="1">
      <c r="A128" s="161"/>
      <c r="B128" s="1" t="s">
        <v>14</v>
      </c>
      <c r="C128" s="2">
        <f t="shared" ref="C128:M128" si="17">C125/C127</f>
        <v>0.53950324220357937</v>
      </c>
      <c r="D128" s="2">
        <f t="shared" si="17"/>
        <v>0.64944037790188902</v>
      </c>
      <c r="E128" s="2">
        <f t="shared" si="17"/>
        <v>0.75391619092526385</v>
      </c>
      <c r="F128" s="2">
        <f t="shared" si="17"/>
        <v>0.87652061839351336</v>
      </c>
      <c r="G128" s="2">
        <f t="shared" si="17"/>
        <v>1.0020619988645751</v>
      </c>
      <c r="H128" s="2">
        <f t="shared" si="17"/>
        <v>1.1800864428323805</v>
      </c>
      <c r="I128" s="2">
        <f t="shared" si="17"/>
        <v>1.3918781506565177</v>
      </c>
      <c r="J128" s="2">
        <f t="shared" si="17"/>
        <v>1.6347324803894274</v>
      </c>
      <c r="K128" s="2">
        <f t="shared" si="17"/>
        <v>1.9128220081616305</v>
      </c>
      <c r="L128" s="2">
        <f t="shared" si="17"/>
        <v>2.2308559288583867</v>
      </c>
      <c r="M128" s="2">
        <f t="shared" si="17"/>
        <v>2.594147500954294</v>
      </c>
    </row>
    <row r="129" spans="1:13" s="2" customFormat="1">
      <c r="H129" s="3"/>
    </row>
    <row r="130" spans="1:13" s="2" customFormat="1">
      <c r="A130" s="162" t="s">
        <v>15</v>
      </c>
      <c r="B130" s="1" t="s">
        <v>16</v>
      </c>
      <c r="C130" s="2">
        <f>C125</f>
        <v>193.66008382139682</v>
      </c>
      <c r="D130" s="2">
        <f t="shared" ref="D130:M130" si="18">D125</f>
        <v>233.12311805166209</v>
      </c>
      <c r="E130" s="2">
        <f t="shared" si="18"/>
        <v>270.62575589453269</v>
      </c>
      <c r="F130" s="2">
        <f t="shared" si="18"/>
        <v>314.63584117853554</v>
      </c>
      <c r="G130" s="2">
        <f t="shared" si="18"/>
        <v>359.70017511242787</v>
      </c>
      <c r="H130" s="2">
        <f t="shared" si="18"/>
        <v>423.60382951911129</v>
      </c>
      <c r="I130" s="2">
        <f t="shared" si="18"/>
        <v>499.62858095966357</v>
      </c>
      <c r="J130" s="2">
        <f t="shared" si="18"/>
        <v>586.80357116058883</v>
      </c>
      <c r="K130" s="2">
        <f t="shared" si="18"/>
        <v>686.62658804969885</v>
      </c>
      <c r="L130" s="2">
        <f t="shared" si="18"/>
        <v>800.78804422300641</v>
      </c>
      <c r="M130" s="2">
        <f t="shared" si="18"/>
        <v>931.19518694255328</v>
      </c>
    </row>
    <row r="131" spans="1:13" s="2" customFormat="1">
      <c r="A131" s="162"/>
      <c r="H131" s="3"/>
    </row>
    <row r="132" spans="1:13" s="2" customFormat="1">
      <c r="A132" s="162"/>
      <c r="D132" s="7" t="s">
        <v>17</v>
      </c>
      <c r="E132" s="7" t="s">
        <v>204</v>
      </c>
      <c r="F132" s="7" t="s">
        <v>204</v>
      </c>
      <c r="H132" s="3"/>
    </row>
    <row r="133" spans="1:13" s="2" customFormat="1">
      <c r="A133" s="162"/>
      <c r="D133" s="7" t="s">
        <v>18</v>
      </c>
      <c r="E133" s="7" t="s">
        <v>19</v>
      </c>
      <c r="F133" s="7" t="s">
        <v>20</v>
      </c>
      <c r="H133" s="3"/>
    </row>
    <row r="134" spans="1:13" s="2" customFormat="1">
      <c r="A134" s="162"/>
      <c r="B134" s="2" t="s">
        <v>21</v>
      </c>
      <c r="D134" s="80">
        <v>3466.6540254954953</v>
      </c>
      <c r="E134" s="81">
        <v>0.12163076483916191</v>
      </c>
      <c r="F134" s="81">
        <v>0.17003825297912867</v>
      </c>
      <c r="H134" s="3"/>
    </row>
    <row r="135" spans="1:13" s="2" customFormat="1">
      <c r="A135" s="162"/>
      <c r="B135" s="2" t="s">
        <v>22</v>
      </c>
      <c r="D135" s="82">
        <f>M159/((1+C109)^10)</f>
        <v>3466.6540254954953</v>
      </c>
      <c r="E135" s="83">
        <f>((M114/C114)^(1/10))-1</f>
        <v>0.12163076483916191</v>
      </c>
      <c r="F135" s="83">
        <f>(M128/C128)^(1/10)-1</f>
        <v>0.17003825297912867</v>
      </c>
      <c r="H135" s="3"/>
    </row>
    <row r="136" spans="1:13" s="2" customFormat="1">
      <c r="A136" s="162"/>
      <c r="B136" s="2" t="s">
        <v>23</v>
      </c>
      <c r="D136" s="83">
        <f>D135/D134-1</f>
        <v>0</v>
      </c>
      <c r="E136" s="83">
        <f t="shared" ref="E136:F136" si="19">E135/E134-1</f>
        <v>0</v>
      </c>
      <c r="F136" s="83">
        <f t="shared" si="19"/>
        <v>0</v>
      </c>
      <c r="G136" s="53"/>
      <c r="H136" s="53"/>
      <c r="I136" s="53"/>
    </row>
    <row r="137" spans="1:13" s="2" customFormat="1">
      <c r="A137" s="162"/>
      <c r="B137" s="2" t="s">
        <v>24</v>
      </c>
      <c r="D137" s="84">
        <f>D135-D134</f>
        <v>0</v>
      </c>
      <c r="E137" s="84">
        <f t="shared" ref="E137:F137" si="20">E135-E134</f>
        <v>0</v>
      </c>
      <c r="F137" s="84">
        <f t="shared" si="20"/>
        <v>0</v>
      </c>
      <c r="H137" s="3"/>
    </row>
    <row r="138" spans="1:13" s="2" customFormat="1">
      <c r="A138" s="162"/>
      <c r="H138" s="3"/>
    </row>
    <row r="139" spans="1:13" s="2" customFormat="1">
      <c r="A139" s="162"/>
      <c r="B139" s="1" t="s">
        <v>25</v>
      </c>
      <c r="H139" s="3"/>
    </row>
    <row r="140" spans="1:13" s="2" customFormat="1">
      <c r="A140" s="162"/>
      <c r="B140" s="2" t="s">
        <v>26</v>
      </c>
      <c r="C140" s="8">
        <v>44734</v>
      </c>
      <c r="H140" s="3"/>
    </row>
    <row r="141" spans="1:13" s="2" customFormat="1">
      <c r="A141" s="162"/>
      <c r="B141" s="2" t="s">
        <v>27</v>
      </c>
      <c r="C141" s="2">
        <v>200.62</v>
      </c>
      <c r="H141" s="3"/>
    </row>
    <row r="142" spans="1:13" s="2" customFormat="1">
      <c r="A142" s="162"/>
      <c r="B142" s="2" t="s">
        <v>28</v>
      </c>
      <c r="C142" s="2">
        <f>C141*C127</f>
        <v>72014.555200000003</v>
      </c>
      <c r="H142" s="3"/>
    </row>
    <row r="143" spans="1:13" s="2" customFormat="1">
      <c r="A143" s="162"/>
      <c r="B143" s="2" t="s">
        <v>29</v>
      </c>
      <c r="C143" s="2">
        <f>C141/C128</f>
        <v>371.86060120894854</v>
      </c>
      <c r="H143" s="3"/>
    </row>
    <row r="144" spans="1:13" s="2" customFormat="1">
      <c r="A144" s="162"/>
      <c r="B144" s="79"/>
      <c r="C144" s="79"/>
      <c r="H144" s="3"/>
    </row>
    <row r="145" spans="1:13" s="2" customFormat="1">
      <c r="H145" s="3"/>
    </row>
    <row r="146" spans="1:13" s="2" customFormat="1">
      <c r="H146" s="3"/>
    </row>
    <row r="147" spans="1:13" s="2" customFormat="1"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4"/>
      <c r="B148" s="1" t="s">
        <v>31</v>
      </c>
      <c r="H148" s="3"/>
    </row>
    <row r="149" spans="1:13" s="1" customFormat="1">
      <c r="A149" s="154"/>
      <c r="B149" s="15" t="s">
        <v>96</v>
      </c>
      <c r="C149" s="40">
        <f>Data!C163</f>
        <v>910.69234339153411</v>
      </c>
      <c r="D149" s="40">
        <f>(C149+D125)*(1+D106)</f>
        <v>1189.5680799009242</v>
      </c>
      <c r="E149" s="40">
        <f t="shared" ref="E149:L149" si="21">(D149+E125)*(1+E106)</f>
        <v>1533.2035275852297</v>
      </c>
      <c r="F149" s="40">
        <f t="shared" si="21"/>
        <v>1921.752943514316</v>
      </c>
      <c r="G149" s="40">
        <f t="shared" si="21"/>
        <v>2349.8967121855467</v>
      </c>
      <c r="H149" s="40">
        <f t="shared" si="21"/>
        <v>2852.822657197411</v>
      </c>
      <c r="I149" s="40">
        <f t="shared" si="21"/>
        <v>3448.3313435683667</v>
      </c>
      <c r="J149" s="40">
        <f t="shared" si="21"/>
        <v>4150.5397732902038</v>
      </c>
      <c r="K149" s="40">
        <f t="shared" si="21"/>
        <v>4975.5093192742233</v>
      </c>
      <c r="L149" s="40">
        <f t="shared" si="21"/>
        <v>5941.4994680932505</v>
      </c>
      <c r="M149" s="40">
        <f>(L149+M125)*(1+M106)</f>
        <v>7069.2537221698267</v>
      </c>
    </row>
    <row r="150" spans="1:13" s="1" customFormat="1">
      <c r="A150" s="154"/>
      <c r="B150" s="15" t="s">
        <v>95</v>
      </c>
      <c r="C150" s="40">
        <f>Data!C176</f>
        <v>173.3691126249978</v>
      </c>
      <c r="D150" s="40">
        <f>C150*(1+D$107)</f>
        <v>187.51603221519761</v>
      </c>
      <c r="E150" s="40">
        <f t="shared" ref="E150:L150" si="22">D150*(1+E$107)</f>
        <v>200.64215447026146</v>
      </c>
      <c r="F150" s="40">
        <f t="shared" si="22"/>
        <v>214.68710528317976</v>
      </c>
      <c r="G150" s="40">
        <f t="shared" si="22"/>
        <v>229.71520265300236</v>
      </c>
      <c r="H150" s="40">
        <f t="shared" si="22"/>
        <v>241.20096278565251</v>
      </c>
      <c r="I150" s="40">
        <f t="shared" si="22"/>
        <v>253.26101092493514</v>
      </c>
      <c r="J150" s="40">
        <f t="shared" si="22"/>
        <v>265.92406147118191</v>
      </c>
      <c r="K150" s="40">
        <f t="shared" si="22"/>
        <v>273.9017833153174</v>
      </c>
      <c r="L150" s="40">
        <f t="shared" si="22"/>
        <v>282.11883681477696</v>
      </c>
      <c r="M150" s="40">
        <f>L150*(1+M$107)</f>
        <v>290.58240191922027</v>
      </c>
    </row>
    <row r="151" spans="1:13" s="1" customFormat="1">
      <c r="A151" s="154"/>
      <c r="B151" s="15" t="s">
        <v>98</v>
      </c>
      <c r="C151" s="40">
        <f>Data!C189</f>
        <v>348.09060787026488</v>
      </c>
      <c r="D151" s="40">
        <f t="shared" ref="D151:M151" si="23">C151*(1+D$107)</f>
        <v>376.49480147247846</v>
      </c>
      <c r="E151" s="40">
        <f t="shared" si="23"/>
        <v>402.84943757555197</v>
      </c>
      <c r="F151" s="40">
        <f t="shared" si="23"/>
        <v>431.04889820584066</v>
      </c>
      <c r="G151" s="40">
        <f t="shared" si="23"/>
        <v>461.22232108024951</v>
      </c>
      <c r="H151" s="40">
        <f t="shared" si="23"/>
        <v>484.28343713426199</v>
      </c>
      <c r="I151" s="40">
        <f t="shared" si="23"/>
        <v>508.4976089909751</v>
      </c>
      <c r="J151" s="40">
        <f t="shared" si="23"/>
        <v>533.92248944052392</v>
      </c>
      <c r="K151" s="40">
        <f t="shared" si="23"/>
        <v>549.94016412373969</v>
      </c>
      <c r="L151" s="40">
        <f t="shared" si="23"/>
        <v>566.43836904745194</v>
      </c>
      <c r="M151" s="40">
        <f t="shared" si="23"/>
        <v>583.43152011887548</v>
      </c>
    </row>
    <row r="152" spans="1:13" s="1" customFormat="1">
      <c r="A152" s="154"/>
      <c r="B152" s="31" t="s">
        <v>32</v>
      </c>
      <c r="C152" s="1">
        <f>C149+C150+C151</f>
        <v>1432.1520638867967</v>
      </c>
      <c r="D152" s="1">
        <f t="shared" ref="D152:M152" si="24">D149+D150+D151</f>
        <v>1753.5789135886002</v>
      </c>
      <c r="E152" s="1">
        <f t="shared" si="24"/>
        <v>2136.6951196310429</v>
      </c>
      <c r="F152" s="1">
        <f t="shared" si="24"/>
        <v>2567.4889470033363</v>
      </c>
      <c r="G152" s="1">
        <f t="shared" si="24"/>
        <v>3040.8342359187986</v>
      </c>
      <c r="H152" s="1">
        <f t="shared" si="24"/>
        <v>3578.3070571173253</v>
      </c>
      <c r="I152" s="1">
        <f t="shared" si="24"/>
        <v>4210.0899634842772</v>
      </c>
      <c r="J152" s="1">
        <f t="shared" si="24"/>
        <v>4950.3863242019097</v>
      </c>
      <c r="K152" s="1">
        <f t="shared" si="24"/>
        <v>5799.3512667132809</v>
      </c>
      <c r="L152" s="1">
        <f t="shared" si="24"/>
        <v>6790.0566739554797</v>
      </c>
      <c r="M152" s="1">
        <f t="shared" si="24"/>
        <v>7943.2676442079228</v>
      </c>
    </row>
    <row r="153" spans="1:13" s="1" customFormat="1">
      <c r="A153" s="154"/>
      <c r="B153" s="31"/>
    </row>
    <row r="154" spans="1:13" s="2" customFormat="1">
      <c r="A154" s="154"/>
      <c r="B154" s="1" t="s">
        <v>33</v>
      </c>
      <c r="H154" s="3"/>
    </row>
    <row r="155" spans="1:13" s="2" customFormat="1">
      <c r="A155" s="154"/>
      <c r="B155" s="40" t="s">
        <v>97</v>
      </c>
      <c r="C155" s="40">
        <f>Data!C216</f>
        <v>121.48199506138243</v>
      </c>
      <c r="D155" s="40">
        <f>C155*(1+D$107)</f>
        <v>131.39492585839122</v>
      </c>
      <c r="E155" s="40">
        <f t="shared" ref="D155:M156" si="25">D155*(1+E$107)</f>
        <v>140.5925706684786</v>
      </c>
      <c r="F155" s="40">
        <f t="shared" si="25"/>
        <v>150.4340506152721</v>
      </c>
      <c r="G155" s="40">
        <f t="shared" si="25"/>
        <v>160.96443415834116</v>
      </c>
      <c r="H155" s="40">
        <f t="shared" si="25"/>
        <v>169.01265586625823</v>
      </c>
      <c r="I155" s="40">
        <f t="shared" si="25"/>
        <v>177.46328865957113</v>
      </c>
      <c r="J155" s="40">
        <f t="shared" si="25"/>
        <v>186.3364530925497</v>
      </c>
      <c r="K155" s="40">
        <f t="shared" si="25"/>
        <v>191.9265466853262</v>
      </c>
      <c r="L155" s="40">
        <f t="shared" si="25"/>
        <v>197.68434308588598</v>
      </c>
      <c r="M155" s="40">
        <f t="shared" si="25"/>
        <v>203.61487337846256</v>
      </c>
    </row>
    <row r="156" spans="1:13" s="2" customFormat="1">
      <c r="A156" s="154"/>
      <c r="B156" s="40" t="s">
        <v>99</v>
      </c>
      <c r="C156" s="40">
        <f>Data!C229</f>
        <v>47.935624595015838</v>
      </c>
      <c r="D156" s="40">
        <f t="shared" si="25"/>
        <v>51.847171561969127</v>
      </c>
      <c r="E156" s="40">
        <f t="shared" si="25"/>
        <v>55.476473571306968</v>
      </c>
      <c r="F156" s="40">
        <f t="shared" si="25"/>
        <v>59.359826721298461</v>
      </c>
      <c r="G156" s="40">
        <f t="shared" si="25"/>
        <v>63.51501459178936</v>
      </c>
      <c r="H156" s="40">
        <f t="shared" si="25"/>
        <v>66.690765321378834</v>
      </c>
      <c r="I156" s="40">
        <f t="shared" si="25"/>
        <v>70.02530358744778</v>
      </c>
      <c r="J156" s="40">
        <f t="shared" si="25"/>
        <v>73.526568766820176</v>
      </c>
      <c r="K156" s="40">
        <f t="shared" si="25"/>
        <v>75.732365829824786</v>
      </c>
      <c r="L156" s="40">
        <f t="shared" si="25"/>
        <v>78.004336804719529</v>
      </c>
      <c r="M156" s="40">
        <f t="shared" si="25"/>
        <v>80.344466908861122</v>
      </c>
    </row>
    <row r="157" spans="1:13" s="2" customFormat="1">
      <c r="A157" s="154"/>
      <c r="B157" s="1" t="s">
        <v>34</v>
      </c>
      <c r="C157" s="1">
        <f>C155+C156</f>
        <v>169.41761965639827</v>
      </c>
      <c r="D157" s="1">
        <f t="shared" ref="D157:M157" si="26">D155+D156</f>
        <v>183.24209742036035</v>
      </c>
      <c r="E157" s="1">
        <f t="shared" si="26"/>
        <v>196.06904423978557</v>
      </c>
      <c r="F157" s="1">
        <f t="shared" si="26"/>
        <v>209.79387733657057</v>
      </c>
      <c r="G157" s="1">
        <f t="shared" si="26"/>
        <v>224.47944875013053</v>
      </c>
      <c r="H157" s="1">
        <f t="shared" si="26"/>
        <v>235.70342118763705</v>
      </c>
      <c r="I157" s="1">
        <f t="shared" si="26"/>
        <v>247.48859224701891</v>
      </c>
      <c r="J157" s="1">
        <f t="shared" si="26"/>
        <v>259.86302185936989</v>
      </c>
      <c r="K157" s="1">
        <f t="shared" si="26"/>
        <v>267.65891251515097</v>
      </c>
      <c r="L157" s="1">
        <f t="shared" si="26"/>
        <v>275.6886798906055</v>
      </c>
      <c r="M157" s="1">
        <f t="shared" si="26"/>
        <v>283.9593402873237</v>
      </c>
    </row>
    <row r="158" spans="1:13" s="2" customFormat="1">
      <c r="A158" s="154"/>
      <c r="H158" s="3"/>
    </row>
    <row r="159" spans="1:13" s="1" customFormat="1">
      <c r="A159" s="154"/>
      <c r="B159" s="1" t="s">
        <v>35</v>
      </c>
      <c r="C159" s="78">
        <f>C152-C157</f>
        <v>1262.7344442303984</v>
      </c>
      <c r="D159" s="78">
        <f t="shared" ref="D159:M159" si="27">D152-D157</f>
        <v>1570.3368161682399</v>
      </c>
      <c r="E159" s="78">
        <f>E152-E157</f>
        <v>1940.6260753912572</v>
      </c>
      <c r="F159" s="78">
        <f t="shared" si="27"/>
        <v>2357.6950696667659</v>
      </c>
      <c r="G159" s="78">
        <f t="shared" si="27"/>
        <v>2816.3547871686683</v>
      </c>
      <c r="H159" s="78">
        <f t="shared" si="27"/>
        <v>3342.6036359296882</v>
      </c>
      <c r="I159" s="78">
        <f t="shared" si="27"/>
        <v>3962.6013712372583</v>
      </c>
      <c r="J159" s="78">
        <f t="shared" si="27"/>
        <v>4690.5233023425399</v>
      </c>
      <c r="K159" s="78">
        <f t="shared" si="27"/>
        <v>5531.6923541981296</v>
      </c>
      <c r="L159" s="78">
        <f t="shared" si="27"/>
        <v>6514.3679940648744</v>
      </c>
      <c r="M159" s="78">
        <f t="shared" si="27"/>
        <v>7659.3083039205994</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opLeftCell="A56" zoomScale="70" zoomScaleNormal="70" workbookViewId="0">
      <selection activeCell="C68" sqref="C68:M69"/>
    </sheetView>
  </sheetViews>
  <sheetFormatPr defaultColWidth="11.42578125" defaultRowHeight="15"/>
  <cols>
    <col min="2" max="2" width="59.7109375" bestFit="1" customWidth="1"/>
  </cols>
  <sheetData>
    <row r="1" spans="1:13" s="2" customFormat="1">
      <c r="A1" s="1" t="s">
        <v>195</v>
      </c>
      <c r="C1" s="1" t="s">
        <v>0</v>
      </c>
      <c r="D1" s="1" t="s">
        <v>1</v>
      </c>
      <c r="E1" s="1" t="s">
        <v>2</v>
      </c>
      <c r="F1" s="1" t="s">
        <v>3</v>
      </c>
      <c r="G1" s="1" t="s">
        <v>72</v>
      </c>
      <c r="H1" s="37" t="s">
        <v>73</v>
      </c>
      <c r="I1" s="1" t="s">
        <v>74</v>
      </c>
      <c r="J1" s="1" t="s">
        <v>75</v>
      </c>
      <c r="K1" s="37" t="s">
        <v>76</v>
      </c>
      <c r="L1" s="1" t="s">
        <v>77</v>
      </c>
      <c r="M1" s="37" t="s">
        <v>78</v>
      </c>
    </row>
    <row r="2" spans="1:13" s="2" customFormat="1" ht="15" customHeight="1">
      <c r="A2" s="163" t="s">
        <v>4</v>
      </c>
      <c r="B2" s="1" t="s">
        <v>168</v>
      </c>
      <c r="H2" s="3"/>
    </row>
    <row r="3" spans="1:13" s="2" customFormat="1" ht="14.1" customHeight="1">
      <c r="A3" s="163"/>
      <c r="B3" s="43" t="s">
        <v>188</v>
      </c>
      <c r="H3" s="3"/>
    </row>
    <row r="4" spans="1:13" s="2" customFormat="1">
      <c r="A4" s="163"/>
      <c r="B4" s="15" t="s">
        <v>79</v>
      </c>
      <c r="C4" s="16"/>
      <c r="D4" s="16"/>
      <c r="E4" s="16"/>
      <c r="F4" s="16"/>
      <c r="G4" s="16"/>
      <c r="H4" s="16"/>
      <c r="I4" s="16"/>
      <c r="J4" s="16"/>
      <c r="K4" s="16"/>
      <c r="L4" s="16"/>
      <c r="M4" s="16"/>
    </row>
    <row r="5" spans="1:13" s="2" customFormat="1">
      <c r="A5" s="163"/>
      <c r="B5" s="9" t="s">
        <v>136</v>
      </c>
      <c r="C5" s="17"/>
      <c r="D5" s="17"/>
      <c r="E5" s="17"/>
      <c r="F5" s="17"/>
      <c r="G5" s="17"/>
      <c r="H5" s="17"/>
      <c r="I5" s="17"/>
      <c r="J5" s="17"/>
      <c r="K5" s="17"/>
      <c r="L5" s="17"/>
      <c r="M5" s="17"/>
    </row>
    <row r="6" spans="1:13" s="2" customFormat="1">
      <c r="A6" s="163"/>
      <c r="B6" s="9" t="s">
        <v>138</v>
      </c>
      <c r="C6" s="16"/>
      <c r="D6" s="16"/>
      <c r="E6" s="16"/>
      <c r="F6" s="16"/>
      <c r="G6" s="16"/>
      <c r="H6" s="16"/>
      <c r="I6" s="16"/>
      <c r="J6" s="16"/>
      <c r="K6" s="16"/>
      <c r="L6" s="16"/>
      <c r="M6" s="16"/>
    </row>
    <row r="7" spans="1:13" s="2" customFormat="1">
      <c r="A7" s="163"/>
      <c r="B7" s="9" t="s">
        <v>139</v>
      </c>
      <c r="C7" s="9"/>
      <c r="D7" s="9"/>
      <c r="E7" s="9"/>
      <c r="F7" s="9"/>
      <c r="G7" s="9"/>
      <c r="H7" s="9"/>
      <c r="I7" s="9"/>
      <c r="J7" s="9"/>
      <c r="K7" s="9"/>
      <c r="L7" s="9"/>
      <c r="M7" s="9"/>
    </row>
    <row r="8" spans="1:13" s="2" customFormat="1">
      <c r="A8" s="163"/>
      <c r="B8" s="43" t="s">
        <v>189</v>
      </c>
      <c r="C8" s="17"/>
      <c r="D8" s="17"/>
      <c r="E8" s="17"/>
      <c r="F8" s="17"/>
      <c r="G8" s="17"/>
      <c r="H8" s="17"/>
      <c r="I8" s="17"/>
      <c r="J8" s="17"/>
      <c r="K8" s="17"/>
      <c r="L8" s="17"/>
      <c r="M8" s="17"/>
    </row>
    <row r="9" spans="1:13" s="2" customFormat="1">
      <c r="A9" s="163"/>
      <c r="B9" s="40" t="s">
        <v>79</v>
      </c>
      <c r="C9" s="16"/>
      <c r="D9" s="16"/>
      <c r="E9" s="16"/>
      <c r="F9" s="16"/>
      <c r="G9" s="16"/>
      <c r="H9" s="16"/>
      <c r="I9" s="16"/>
      <c r="J9" s="16"/>
      <c r="K9" s="16"/>
      <c r="L9" s="16"/>
      <c r="M9" s="16"/>
    </row>
    <row r="10" spans="1:13" s="2" customFormat="1">
      <c r="A10" s="163"/>
      <c r="B10" s="9" t="s">
        <v>136</v>
      </c>
      <c r="C10" s="39"/>
      <c r="D10" s="39"/>
      <c r="E10" s="39"/>
      <c r="F10" s="39"/>
      <c r="G10" s="39"/>
      <c r="H10" s="39"/>
      <c r="I10" s="39"/>
      <c r="J10" s="39"/>
      <c r="K10" s="39"/>
      <c r="L10" s="39"/>
      <c r="M10" s="39"/>
    </row>
    <row r="11" spans="1:13" s="2" customFormat="1">
      <c r="A11" s="163"/>
      <c r="B11" s="9" t="s">
        <v>142</v>
      </c>
      <c r="C11" s="16"/>
      <c r="D11" s="16"/>
      <c r="E11" s="16"/>
      <c r="F11" s="16"/>
      <c r="G11" s="16"/>
      <c r="H11" s="16"/>
      <c r="I11" s="16"/>
      <c r="J11" s="16"/>
      <c r="K11" s="16"/>
      <c r="L11" s="16"/>
      <c r="M11" s="16"/>
    </row>
    <row r="12" spans="1:13" s="2" customFormat="1">
      <c r="A12" s="163"/>
      <c r="B12" s="9" t="s">
        <v>143</v>
      </c>
      <c r="C12" s="9"/>
      <c r="D12" s="9"/>
      <c r="E12" s="9"/>
      <c r="F12" s="9"/>
      <c r="G12" s="9"/>
      <c r="H12" s="9"/>
      <c r="I12" s="9"/>
      <c r="J12" s="9"/>
      <c r="K12" s="9"/>
      <c r="L12" s="9"/>
      <c r="M12" s="9"/>
    </row>
    <row r="13" spans="1:13" s="2" customFormat="1">
      <c r="A13" s="163"/>
      <c r="B13" s="43" t="s">
        <v>84</v>
      </c>
      <c r="C13" s="17"/>
      <c r="D13" s="17"/>
      <c r="E13" s="17"/>
      <c r="F13" s="17"/>
      <c r="G13" s="17"/>
      <c r="H13" s="17"/>
      <c r="I13" s="17"/>
      <c r="J13" s="17"/>
      <c r="K13" s="17"/>
      <c r="L13" s="17"/>
      <c r="M13" s="17"/>
    </row>
    <row r="14" spans="1:13" s="2" customFormat="1">
      <c r="A14" s="163"/>
      <c r="B14" s="9" t="s">
        <v>145</v>
      </c>
      <c r="C14" s="16"/>
      <c r="D14" s="16"/>
      <c r="E14" s="16"/>
      <c r="F14" s="16"/>
      <c r="G14" s="16"/>
      <c r="H14" s="16"/>
      <c r="I14" s="16"/>
      <c r="J14" s="16"/>
      <c r="K14" s="16"/>
      <c r="L14" s="16"/>
      <c r="M14" s="16"/>
    </row>
    <row r="15" spans="1:13" s="2" customFormat="1">
      <c r="A15" s="163"/>
      <c r="B15" s="9" t="s">
        <v>146</v>
      </c>
      <c r="C15" s="32"/>
      <c r="D15" s="32"/>
      <c r="E15" s="32"/>
      <c r="F15" s="32"/>
      <c r="G15" s="32"/>
      <c r="H15" s="32"/>
      <c r="I15" s="32"/>
      <c r="J15" s="32"/>
      <c r="K15" s="32"/>
      <c r="L15" s="32"/>
      <c r="M15" s="32"/>
    </row>
    <row r="16" spans="1:13" s="2" customFormat="1">
      <c r="A16" s="163"/>
      <c r="B16" s="9" t="s">
        <v>147</v>
      </c>
      <c r="C16" s="36"/>
      <c r="D16" s="36"/>
      <c r="E16" s="36"/>
      <c r="F16" s="36"/>
      <c r="G16" s="36"/>
      <c r="H16" s="36"/>
      <c r="I16" s="36"/>
      <c r="J16" s="36"/>
      <c r="K16" s="36"/>
      <c r="L16" s="36"/>
      <c r="M16" s="36"/>
    </row>
    <row r="17" spans="1:13" s="2" customFormat="1">
      <c r="A17" s="163"/>
      <c r="B17" s="43" t="s">
        <v>85</v>
      </c>
      <c r="C17" s="17"/>
      <c r="D17" s="17"/>
      <c r="E17" s="17"/>
      <c r="F17" s="17"/>
      <c r="G17" s="17"/>
      <c r="H17" s="17"/>
      <c r="I17" s="17"/>
      <c r="J17" s="17"/>
      <c r="K17" s="17"/>
      <c r="L17" s="17"/>
      <c r="M17" s="17"/>
    </row>
    <row r="18" spans="1:13" s="2" customFormat="1">
      <c r="A18" s="163"/>
      <c r="B18" s="9" t="s">
        <v>145</v>
      </c>
      <c r="C18" s="16"/>
      <c r="D18" s="16"/>
      <c r="E18" s="16"/>
      <c r="F18" s="16"/>
      <c r="G18" s="16"/>
      <c r="H18" s="16"/>
      <c r="I18" s="16"/>
      <c r="J18" s="16"/>
      <c r="K18" s="16"/>
      <c r="L18" s="16"/>
      <c r="M18" s="16"/>
    </row>
    <row r="19" spans="1:13" s="2" customFormat="1">
      <c r="A19" s="163"/>
      <c r="B19" s="9" t="s">
        <v>149</v>
      </c>
      <c r="C19" s="32"/>
      <c r="D19" s="32"/>
      <c r="E19" s="32"/>
      <c r="F19" s="32"/>
      <c r="G19" s="32"/>
      <c r="H19" s="32"/>
      <c r="I19" s="32"/>
      <c r="J19" s="32"/>
      <c r="K19" s="32"/>
      <c r="L19" s="32"/>
      <c r="M19" s="32"/>
    </row>
    <row r="20" spans="1:13" s="2" customFormat="1">
      <c r="A20" s="163"/>
      <c r="B20" s="9" t="s">
        <v>150</v>
      </c>
      <c r="C20" s="17"/>
      <c r="D20" s="17"/>
      <c r="E20" s="17"/>
      <c r="F20" s="17"/>
      <c r="G20" s="17"/>
      <c r="H20" s="17"/>
      <c r="I20" s="17"/>
      <c r="J20" s="17"/>
      <c r="K20" s="17"/>
      <c r="L20" s="17"/>
      <c r="M20" s="17"/>
    </row>
    <row r="21" spans="1:13" s="2" customFormat="1">
      <c r="A21" s="163"/>
      <c r="B21" s="43" t="s">
        <v>190</v>
      </c>
      <c r="C21" s="17"/>
      <c r="D21" s="17"/>
      <c r="E21" s="17"/>
      <c r="F21" s="17"/>
      <c r="G21" s="17"/>
      <c r="H21" s="17"/>
      <c r="I21" s="17"/>
      <c r="J21" s="17"/>
      <c r="K21" s="17"/>
      <c r="L21" s="17"/>
      <c r="M21" s="17"/>
    </row>
    <row r="22" spans="1:13" s="2" customFormat="1">
      <c r="A22" s="163"/>
      <c r="B22" s="9" t="s">
        <v>152</v>
      </c>
      <c r="C22" s="16"/>
      <c r="D22" s="16"/>
      <c r="E22" s="16"/>
      <c r="F22" s="16"/>
      <c r="G22" s="16"/>
      <c r="H22" s="16"/>
      <c r="I22" s="16"/>
      <c r="J22" s="16"/>
      <c r="K22" s="16"/>
      <c r="L22" s="16"/>
      <c r="M22" s="16"/>
    </row>
    <row r="23" spans="1:13" s="2" customFormat="1">
      <c r="A23" s="163"/>
      <c r="B23" s="9" t="s">
        <v>153</v>
      </c>
      <c r="C23" s="32"/>
      <c r="D23" s="32"/>
      <c r="E23" s="32"/>
      <c r="F23" s="32"/>
      <c r="G23" s="32"/>
      <c r="H23" s="32"/>
      <c r="I23" s="32"/>
      <c r="J23" s="32"/>
      <c r="K23" s="32"/>
      <c r="L23" s="32"/>
      <c r="M23" s="32"/>
    </row>
    <row r="24" spans="1:13" s="2" customFormat="1">
      <c r="A24" s="163"/>
      <c r="B24" s="9" t="s">
        <v>154</v>
      </c>
      <c r="C24" s="9"/>
      <c r="D24" s="9"/>
      <c r="E24" s="9"/>
      <c r="F24" s="9"/>
      <c r="G24" s="9"/>
      <c r="H24" s="9"/>
      <c r="I24" s="9"/>
      <c r="J24" s="9"/>
      <c r="K24" s="9"/>
      <c r="L24" s="9"/>
      <c r="M24" s="9"/>
    </row>
    <row r="25" spans="1:13" s="2" customFormat="1">
      <c r="A25" s="163"/>
      <c r="B25" s="43" t="s">
        <v>191</v>
      </c>
      <c r="C25" s="17"/>
      <c r="D25" s="17"/>
      <c r="E25" s="17"/>
      <c r="F25" s="17"/>
      <c r="G25" s="17"/>
      <c r="H25" s="17"/>
      <c r="I25" s="17"/>
      <c r="J25" s="17"/>
      <c r="K25" s="17"/>
      <c r="L25" s="17"/>
      <c r="M25" s="17"/>
    </row>
    <row r="26" spans="1:13" s="2" customFormat="1">
      <c r="A26" s="163"/>
      <c r="B26" s="9" t="s">
        <v>152</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c r="A27" s="163"/>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c r="A28" s="163"/>
      <c r="B28" s="9" t="s">
        <v>157</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c r="A29" s="163"/>
      <c r="B29" s="43" t="s">
        <v>83</v>
      </c>
      <c r="H29" s="3"/>
    </row>
    <row r="30" spans="1:13" s="2" customFormat="1">
      <c r="A30" s="163"/>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c r="A31" s="163"/>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c r="A32" s="163"/>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c r="A33" s="163"/>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c r="A34" s="163"/>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c r="A35" s="163"/>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c r="A36" s="163"/>
      <c r="B36" s="2" t="s">
        <v>7</v>
      </c>
      <c r="C36" s="5">
        <f>Assumptions!C30</f>
        <v>8.2500000000000004E-2</v>
      </c>
      <c r="D36" s="5"/>
      <c r="E36" s="5"/>
      <c r="F36" s="5"/>
      <c r="G36" s="5"/>
      <c r="H36" s="5"/>
      <c r="I36" s="5"/>
      <c r="J36" s="5"/>
      <c r="K36" s="5"/>
      <c r="L36" s="5"/>
      <c r="M36" s="5"/>
    </row>
    <row r="37" spans="1:13" s="2" customFormat="1">
      <c r="H37" s="3"/>
    </row>
    <row r="38" spans="1:13" s="2" customFormat="1" ht="15" customHeight="1">
      <c r="A38" s="158" t="s">
        <v>8</v>
      </c>
      <c r="B38" s="1" t="s">
        <v>9</v>
      </c>
      <c r="H38" s="3"/>
    </row>
    <row r="39" spans="1:13" s="2" customFormat="1">
      <c r="A39" s="158"/>
      <c r="B39" s="43" t="s">
        <v>188</v>
      </c>
      <c r="C39" s="16"/>
      <c r="D39" s="16"/>
      <c r="E39" s="16"/>
      <c r="F39" s="16"/>
      <c r="G39" s="16"/>
      <c r="H39" s="16"/>
      <c r="I39" s="16"/>
      <c r="J39" s="16"/>
      <c r="K39" s="16"/>
      <c r="L39" s="16"/>
      <c r="M39" s="16"/>
    </row>
    <row r="40" spans="1:13" s="2" customFormat="1">
      <c r="A40" s="158"/>
      <c r="B40" s="15" t="s">
        <v>79</v>
      </c>
      <c r="C40" s="16"/>
      <c r="D40" s="16"/>
      <c r="E40" s="16"/>
      <c r="F40" s="16"/>
      <c r="G40" s="16"/>
      <c r="H40" s="16"/>
      <c r="I40" s="16"/>
      <c r="J40" s="16"/>
      <c r="K40" s="16"/>
      <c r="L40" s="16"/>
      <c r="M40" s="16"/>
    </row>
    <row r="41" spans="1:13" s="2" customFormat="1">
      <c r="A41" s="158"/>
      <c r="B41" s="9" t="s">
        <v>136</v>
      </c>
      <c r="C41" s="16"/>
      <c r="D41" s="16"/>
      <c r="E41" s="16"/>
      <c r="F41" s="16"/>
      <c r="G41" s="16"/>
      <c r="H41" s="16"/>
      <c r="I41" s="16"/>
      <c r="J41" s="16"/>
      <c r="K41" s="16"/>
      <c r="L41" s="16"/>
      <c r="M41" s="16"/>
    </row>
    <row r="42" spans="1:13" s="2" customFormat="1">
      <c r="A42" s="158"/>
      <c r="B42" s="9" t="s">
        <v>138</v>
      </c>
      <c r="C42" s="16"/>
      <c r="D42" s="16"/>
      <c r="E42" s="16"/>
      <c r="F42" s="16"/>
      <c r="G42" s="16"/>
      <c r="H42" s="16"/>
      <c r="I42" s="16"/>
      <c r="J42" s="16"/>
      <c r="K42" s="16"/>
      <c r="L42" s="16"/>
      <c r="M42" s="16"/>
    </row>
    <row r="43" spans="1:13" s="2" customFormat="1">
      <c r="A43" s="158"/>
      <c r="B43" s="9" t="s">
        <v>139</v>
      </c>
      <c r="C43" s="16"/>
      <c r="D43" s="16"/>
      <c r="E43" s="16"/>
      <c r="F43" s="16"/>
      <c r="G43" s="16"/>
      <c r="H43" s="16"/>
      <c r="I43" s="16"/>
      <c r="J43" s="16"/>
      <c r="K43" s="16"/>
      <c r="L43" s="16"/>
      <c r="M43" s="16"/>
    </row>
    <row r="44" spans="1:13" s="2" customFormat="1">
      <c r="A44" s="158"/>
      <c r="B44" s="43" t="s">
        <v>189</v>
      </c>
      <c r="C44" s="16"/>
      <c r="D44" s="16"/>
      <c r="E44" s="16"/>
      <c r="F44" s="16"/>
      <c r="G44" s="16"/>
      <c r="H44" s="16"/>
      <c r="I44" s="16"/>
      <c r="J44" s="16"/>
      <c r="K44" s="16"/>
      <c r="L44" s="16"/>
      <c r="M44" s="16"/>
    </row>
    <row r="45" spans="1:13" s="2" customFormat="1">
      <c r="A45" s="158"/>
      <c r="B45" s="40" t="s">
        <v>79</v>
      </c>
      <c r="C45" s="16"/>
      <c r="D45" s="16"/>
      <c r="E45" s="16"/>
      <c r="F45" s="16"/>
      <c r="G45" s="16"/>
      <c r="H45" s="16"/>
      <c r="I45" s="16"/>
      <c r="J45" s="16"/>
      <c r="K45" s="16"/>
      <c r="L45" s="16"/>
      <c r="M45" s="16"/>
    </row>
    <row r="46" spans="1:13" s="2" customFormat="1">
      <c r="A46" s="158"/>
      <c r="B46" s="9" t="s">
        <v>136</v>
      </c>
      <c r="C46" s="16"/>
      <c r="D46" s="16"/>
      <c r="E46" s="16"/>
      <c r="F46" s="16"/>
      <c r="G46" s="16"/>
      <c r="H46" s="16"/>
      <c r="I46" s="16"/>
      <c r="J46" s="16"/>
      <c r="K46" s="16"/>
      <c r="L46" s="16"/>
      <c r="M46" s="16"/>
    </row>
    <row r="47" spans="1:13" s="2" customFormat="1">
      <c r="A47" s="158"/>
      <c r="B47" s="9" t="s">
        <v>142</v>
      </c>
      <c r="C47" s="16"/>
      <c r="D47" s="16"/>
      <c r="E47" s="16"/>
      <c r="F47" s="16"/>
      <c r="G47" s="16"/>
      <c r="H47" s="16"/>
      <c r="I47" s="16"/>
      <c r="J47" s="16"/>
      <c r="K47" s="16"/>
      <c r="L47" s="16"/>
      <c r="M47" s="16"/>
    </row>
    <row r="48" spans="1:13" s="2" customFormat="1">
      <c r="A48" s="158"/>
      <c r="B48" s="9" t="s">
        <v>143</v>
      </c>
      <c r="C48" s="16"/>
      <c r="D48" s="16"/>
      <c r="E48" s="16"/>
      <c r="F48" s="16"/>
      <c r="G48" s="16"/>
      <c r="H48" s="16"/>
      <c r="I48" s="16"/>
      <c r="J48" s="16"/>
      <c r="K48" s="16"/>
      <c r="L48" s="16"/>
      <c r="M48" s="16"/>
    </row>
    <row r="49" spans="1:13" s="2" customFormat="1">
      <c r="A49" s="158"/>
      <c r="B49" s="43" t="s">
        <v>84</v>
      </c>
      <c r="C49" s="16"/>
      <c r="D49" s="16"/>
      <c r="E49" s="16"/>
      <c r="F49" s="16"/>
      <c r="G49" s="16"/>
      <c r="H49" s="16"/>
      <c r="I49" s="16"/>
      <c r="J49" s="16"/>
      <c r="K49" s="16"/>
      <c r="L49" s="16"/>
      <c r="M49" s="16"/>
    </row>
    <row r="50" spans="1:13" s="2" customFormat="1">
      <c r="A50" s="158"/>
      <c r="B50" s="9" t="s">
        <v>145</v>
      </c>
      <c r="C50" s="16"/>
      <c r="D50" s="16"/>
      <c r="E50" s="16"/>
      <c r="F50" s="16"/>
      <c r="G50" s="16"/>
      <c r="H50" s="16"/>
      <c r="I50" s="16"/>
      <c r="J50" s="16"/>
      <c r="K50" s="16"/>
      <c r="L50" s="16"/>
      <c r="M50" s="16"/>
    </row>
    <row r="51" spans="1:13" s="2" customFormat="1">
      <c r="A51" s="158"/>
      <c r="B51" s="9" t="s">
        <v>146</v>
      </c>
      <c r="C51" s="16"/>
      <c r="D51" s="16"/>
      <c r="E51" s="16"/>
      <c r="F51" s="16"/>
      <c r="G51" s="16"/>
      <c r="H51" s="16"/>
      <c r="I51" s="16"/>
      <c r="J51" s="16"/>
      <c r="K51" s="16"/>
      <c r="L51" s="16"/>
      <c r="M51" s="16"/>
    </row>
    <row r="52" spans="1:13" s="2" customFormat="1">
      <c r="A52" s="158"/>
      <c r="B52" s="9" t="s">
        <v>147</v>
      </c>
      <c r="C52" s="16"/>
      <c r="D52" s="16"/>
      <c r="E52" s="16"/>
      <c r="F52" s="16"/>
      <c r="G52" s="16"/>
      <c r="H52" s="16"/>
      <c r="I52" s="16"/>
      <c r="J52" s="16"/>
      <c r="K52" s="16"/>
      <c r="L52" s="16"/>
      <c r="M52" s="16"/>
    </row>
    <row r="53" spans="1:13" s="2" customFormat="1">
      <c r="A53" s="158"/>
      <c r="B53" s="43" t="s">
        <v>85</v>
      </c>
      <c r="C53" s="16"/>
      <c r="D53" s="16"/>
      <c r="E53" s="16"/>
      <c r="F53" s="16"/>
      <c r="G53" s="16"/>
      <c r="H53" s="16"/>
      <c r="I53" s="16"/>
      <c r="J53" s="16"/>
      <c r="K53" s="16"/>
      <c r="L53" s="16"/>
      <c r="M53" s="16"/>
    </row>
    <row r="54" spans="1:13" s="2" customFormat="1">
      <c r="A54" s="158"/>
      <c r="B54" s="9" t="s">
        <v>145</v>
      </c>
      <c r="C54" s="16"/>
      <c r="D54" s="16"/>
      <c r="E54" s="16"/>
      <c r="F54" s="16"/>
      <c r="G54" s="16"/>
      <c r="H54" s="16"/>
      <c r="I54" s="16"/>
      <c r="J54" s="16"/>
      <c r="K54" s="16"/>
      <c r="L54" s="16"/>
      <c r="M54" s="16"/>
    </row>
    <row r="55" spans="1:13" s="2" customFormat="1">
      <c r="A55" s="158"/>
      <c r="B55" s="9" t="s">
        <v>149</v>
      </c>
      <c r="C55" s="16"/>
      <c r="D55" s="16"/>
      <c r="E55" s="16"/>
      <c r="F55" s="16"/>
      <c r="G55" s="16"/>
      <c r="H55" s="16"/>
      <c r="I55" s="16"/>
      <c r="J55" s="16"/>
      <c r="K55" s="16"/>
      <c r="L55" s="16"/>
      <c r="M55" s="16"/>
    </row>
    <row r="56" spans="1:13" s="2" customFormat="1">
      <c r="A56" s="158"/>
      <c r="B56" s="9" t="s">
        <v>150</v>
      </c>
      <c r="C56" s="16"/>
      <c r="D56" s="16"/>
      <c r="E56" s="16"/>
      <c r="F56" s="16"/>
      <c r="G56" s="16"/>
      <c r="H56" s="16"/>
      <c r="I56" s="16"/>
      <c r="J56" s="16"/>
      <c r="K56" s="16"/>
      <c r="L56" s="16"/>
      <c r="M56" s="16"/>
    </row>
    <row r="57" spans="1:13" s="2" customFormat="1">
      <c r="A57" s="158"/>
      <c r="B57" s="43" t="s">
        <v>190</v>
      </c>
      <c r="C57" s="16"/>
      <c r="D57" s="16"/>
      <c r="E57" s="16"/>
      <c r="F57" s="16"/>
      <c r="G57" s="16"/>
      <c r="H57" s="16"/>
      <c r="I57" s="16"/>
      <c r="J57" s="16"/>
      <c r="K57" s="16"/>
      <c r="L57" s="16"/>
      <c r="M57" s="16"/>
    </row>
    <row r="58" spans="1:13" s="2" customFormat="1">
      <c r="A58" s="158"/>
      <c r="B58" s="9" t="s">
        <v>152</v>
      </c>
      <c r="C58" s="16"/>
      <c r="D58" s="16"/>
      <c r="E58" s="16"/>
      <c r="F58" s="16"/>
      <c r="G58" s="16"/>
      <c r="H58" s="16"/>
      <c r="I58" s="16"/>
      <c r="J58" s="16"/>
      <c r="K58" s="16"/>
      <c r="L58" s="16"/>
      <c r="M58" s="16"/>
    </row>
    <row r="59" spans="1:13" s="2" customFormat="1">
      <c r="A59" s="158"/>
      <c r="B59" s="9" t="s">
        <v>153</v>
      </c>
      <c r="C59" s="16"/>
      <c r="D59" s="16"/>
      <c r="E59" s="16"/>
      <c r="F59" s="16"/>
      <c r="G59" s="16"/>
      <c r="H59" s="16"/>
      <c r="I59" s="16"/>
      <c r="J59" s="16"/>
      <c r="K59" s="16"/>
      <c r="L59" s="16"/>
      <c r="M59" s="16"/>
    </row>
    <row r="60" spans="1:13" s="2" customFormat="1">
      <c r="A60" s="158"/>
      <c r="B60" s="9" t="s">
        <v>154</v>
      </c>
      <c r="C60" s="16"/>
      <c r="D60" s="16"/>
      <c r="E60" s="16"/>
      <c r="F60" s="16"/>
      <c r="G60" s="16"/>
      <c r="H60" s="16"/>
      <c r="I60" s="16"/>
      <c r="J60" s="16"/>
      <c r="K60" s="16"/>
      <c r="L60" s="16"/>
      <c r="M60" s="16"/>
    </row>
    <row r="61" spans="1:13" s="2" customFormat="1">
      <c r="A61" s="158"/>
      <c r="B61" s="43" t="s">
        <v>191</v>
      </c>
      <c r="C61" s="16"/>
      <c r="D61" s="16"/>
      <c r="E61" s="16"/>
      <c r="F61" s="16"/>
      <c r="G61" s="16"/>
      <c r="H61" s="16"/>
      <c r="I61" s="16"/>
      <c r="J61" s="16"/>
      <c r="K61" s="16"/>
      <c r="L61" s="16"/>
      <c r="M61" s="16"/>
    </row>
    <row r="62" spans="1:13" s="2" customFormat="1">
      <c r="A62" s="158"/>
      <c r="B62" s="9" t="s">
        <v>152</v>
      </c>
      <c r="C62" s="16">
        <v>0</v>
      </c>
      <c r="D62" s="16">
        <v>0</v>
      </c>
      <c r="E62" s="16">
        <v>0</v>
      </c>
      <c r="F62" s="16">
        <v>0</v>
      </c>
      <c r="G62" s="16">
        <v>0</v>
      </c>
      <c r="H62" s="16">
        <v>0</v>
      </c>
      <c r="I62" s="16">
        <v>0</v>
      </c>
      <c r="J62" s="16">
        <v>0</v>
      </c>
      <c r="K62" s="16">
        <v>0</v>
      </c>
      <c r="L62" s="16">
        <v>0</v>
      </c>
      <c r="M62" s="16">
        <v>0</v>
      </c>
    </row>
    <row r="63" spans="1:13" s="2" customFormat="1">
      <c r="A63" s="158"/>
      <c r="B63" s="9" t="s">
        <v>156</v>
      </c>
      <c r="C63" s="16">
        <v>0</v>
      </c>
      <c r="D63" s="16">
        <v>0</v>
      </c>
      <c r="E63" s="16">
        <v>0</v>
      </c>
      <c r="F63" s="16">
        <v>0</v>
      </c>
      <c r="G63" s="16">
        <v>0</v>
      </c>
      <c r="H63" s="16">
        <v>0</v>
      </c>
      <c r="I63" s="16">
        <v>0</v>
      </c>
      <c r="J63" s="16">
        <v>0</v>
      </c>
      <c r="K63" s="16">
        <v>0</v>
      </c>
      <c r="L63" s="16">
        <v>0</v>
      </c>
      <c r="M63" s="16">
        <v>0</v>
      </c>
    </row>
    <row r="64" spans="1:13" s="2" customFormat="1">
      <c r="A64" s="158"/>
      <c r="B64" s="9" t="s">
        <v>157</v>
      </c>
      <c r="C64" s="16">
        <v>0</v>
      </c>
      <c r="D64" s="16">
        <v>0</v>
      </c>
      <c r="E64" s="16">
        <v>0</v>
      </c>
      <c r="F64" s="16">
        <v>0</v>
      </c>
      <c r="G64" s="16">
        <v>0</v>
      </c>
      <c r="H64" s="16">
        <v>0</v>
      </c>
      <c r="I64" s="16">
        <v>0</v>
      </c>
      <c r="J64" s="16">
        <v>0</v>
      </c>
      <c r="K64" s="16">
        <v>0</v>
      </c>
      <c r="L64" s="16">
        <v>0</v>
      </c>
      <c r="M64" s="16">
        <v>0</v>
      </c>
    </row>
    <row r="65" spans="1:13" s="2" customFormat="1">
      <c r="A65" s="158"/>
      <c r="B65" s="43" t="s">
        <v>83</v>
      </c>
      <c r="C65" s="16"/>
      <c r="D65" s="16"/>
      <c r="E65" s="16"/>
      <c r="F65" s="16"/>
      <c r="G65" s="16"/>
      <c r="H65" s="16"/>
      <c r="I65" s="16"/>
      <c r="J65" s="16"/>
      <c r="K65" s="16"/>
      <c r="L65" s="16"/>
      <c r="M65" s="16"/>
    </row>
    <row r="66" spans="1:13" s="2" customFormat="1">
      <c r="A66" s="158"/>
      <c r="B66" s="9" t="s">
        <v>208</v>
      </c>
      <c r="C66" s="16">
        <v>0</v>
      </c>
      <c r="D66" s="16">
        <v>0</v>
      </c>
      <c r="E66" s="16">
        <v>0</v>
      </c>
      <c r="F66" s="16">
        <v>0</v>
      </c>
      <c r="G66" s="16">
        <v>0</v>
      </c>
      <c r="H66" s="16">
        <v>0</v>
      </c>
      <c r="I66" s="16">
        <v>0</v>
      </c>
      <c r="J66" s="16">
        <v>0</v>
      </c>
      <c r="K66" s="16">
        <v>0</v>
      </c>
      <c r="L66" s="16">
        <v>0</v>
      </c>
      <c r="M66" s="16">
        <v>0</v>
      </c>
    </row>
    <row r="67" spans="1:13" s="2" customFormat="1">
      <c r="A67" s="158"/>
      <c r="B67" s="9" t="s">
        <v>179</v>
      </c>
      <c r="C67" s="16">
        <v>0</v>
      </c>
      <c r="D67" s="16">
        <v>0</v>
      </c>
      <c r="E67" s="16">
        <v>0</v>
      </c>
      <c r="F67" s="16">
        <v>0</v>
      </c>
      <c r="G67" s="16">
        <v>0</v>
      </c>
      <c r="H67" s="16">
        <v>0</v>
      </c>
      <c r="I67" s="16">
        <v>0</v>
      </c>
      <c r="J67" s="16">
        <v>0</v>
      </c>
      <c r="K67" s="16">
        <v>0</v>
      </c>
      <c r="L67" s="16">
        <v>0</v>
      </c>
      <c r="M67" s="16">
        <v>0</v>
      </c>
    </row>
    <row r="68" spans="1:13" s="2" customFormat="1">
      <c r="A68" s="158"/>
      <c r="B68" s="9" t="s">
        <v>180</v>
      </c>
      <c r="C68" s="16">
        <v>0</v>
      </c>
      <c r="D68" s="16">
        <v>0</v>
      </c>
      <c r="E68" s="16">
        <v>0</v>
      </c>
      <c r="F68" s="16">
        <v>0</v>
      </c>
      <c r="G68" s="16">
        <v>0</v>
      </c>
      <c r="H68" s="16">
        <v>0</v>
      </c>
      <c r="I68" s="16">
        <v>0</v>
      </c>
      <c r="J68" s="16">
        <v>0</v>
      </c>
      <c r="K68" s="16">
        <v>0</v>
      </c>
      <c r="L68" s="16">
        <v>0</v>
      </c>
      <c r="M68" s="16">
        <v>0</v>
      </c>
    </row>
    <row r="69" spans="1:13" s="2" customFormat="1">
      <c r="A69" s="158"/>
      <c r="B69" s="9" t="s">
        <v>133</v>
      </c>
      <c r="C69" s="16">
        <v>0</v>
      </c>
      <c r="D69" s="16">
        <v>0</v>
      </c>
      <c r="E69" s="16">
        <v>0</v>
      </c>
      <c r="F69" s="16">
        <v>0</v>
      </c>
      <c r="G69" s="16">
        <v>0</v>
      </c>
      <c r="H69" s="16">
        <v>0</v>
      </c>
      <c r="I69" s="16">
        <v>0</v>
      </c>
      <c r="J69" s="16">
        <v>0</v>
      </c>
      <c r="K69" s="16">
        <v>0</v>
      </c>
      <c r="L69" s="16">
        <v>0</v>
      </c>
      <c r="M69" s="16">
        <v>0</v>
      </c>
    </row>
    <row r="70" spans="1:13" s="2" customFormat="1">
      <c r="A70" s="158"/>
      <c r="B70" s="9" t="s">
        <v>5</v>
      </c>
      <c r="C70" s="16">
        <v>0</v>
      </c>
      <c r="D70" s="16">
        <v>0</v>
      </c>
      <c r="E70" s="16">
        <v>0</v>
      </c>
      <c r="F70" s="16">
        <v>0</v>
      </c>
      <c r="G70" s="16">
        <v>0</v>
      </c>
      <c r="H70" s="16">
        <v>0</v>
      </c>
      <c r="I70" s="16">
        <v>0</v>
      </c>
      <c r="J70" s="16">
        <v>0</v>
      </c>
      <c r="K70" s="16">
        <v>0</v>
      </c>
      <c r="L70" s="16">
        <v>0</v>
      </c>
      <c r="M70" s="16">
        <v>0</v>
      </c>
    </row>
    <row r="71" spans="1:13" s="2" customFormat="1">
      <c r="A71" s="158"/>
      <c r="B71" s="9" t="s">
        <v>6</v>
      </c>
      <c r="C71" s="16">
        <v>0</v>
      </c>
      <c r="D71" s="16">
        <v>0</v>
      </c>
      <c r="E71" s="16">
        <v>0</v>
      </c>
      <c r="F71" s="16">
        <v>0</v>
      </c>
      <c r="G71" s="16">
        <v>0</v>
      </c>
      <c r="H71" s="16">
        <v>0</v>
      </c>
      <c r="I71" s="16">
        <v>0</v>
      </c>
      <c r="J71" s="16">
        <v>0</v>
      </c>
      <c r="K71" s="16">
        <v>0</v>
      </c>
      <c r="L71" s="16">
        <v>0</v>
      </c>
      <c r="M71" s="16">
        <v>0</v>
      </c>
    </row>
    <row r="72" spans="1:13" s="2" customFormat="1">
      <c r="A72" s="158"/>
      <c r="B72" s="2" t="s">
        <v>7</v>
      </c>
      <c r="C72" s="16">
        <v>0</v>
      </c>
      <c r="D72" s="16"/>
      <c r="E72" s="16"/>
      <c r="F72" s="16"/>
      <c r="G72" s="16"/>
      <c r="H72" s="16"/>
      <c r="I72" s="16"/>
      <c r="J72" s="16"/>
      <c r="K72" s="16"/>
      <c r="L72" s="16"/>
      <c r="M72" s="16"/>
    </row>
    <row r="73" spans="1:13" s="2" customFormat="1">
      <c r="A73" s="6"/>
      <c r="H73" s="3"/>
    </row>
    <row r="74" spans="1:13" s="2" customFormat="1">
      <c r="H74" s="3"/>
    </row>
    <row r="75" spans="1:13" s="2" customFormat="1" ht="15" customHeight="1">
      <c r="A75" s="159" t="s">
        <v>10</v>
      </c>
      <c r="B75" s="1" t="s">
        <v>11</v>
      </c>
      <c r="H75" s="3"/>
    </row>
    <row r="76" spans="1:13" s="15" customFormat="1">
      <c r="A76" s="159"/>
      <c r="B76" s="43" t="s">
        <v>188</v>
      </c>
    </row>
    <row r="77" spans="1:13" s="15" customFormat="1">
      <c r="A77" s="159"/>
      <c r="B77" s="15" t="s">
        <v>79</v>
      </c>
      <c r="C77" s="89"/>
      <c r="D77" s="89"/>
      <c r="E77" s="89"/>
      <c r="F77" s="89"/>
      <c r="G77" s="89"/>
      <c r="H77" s="89"/>
      <c r="I77" s="89"/>
      <c r="J77" s="89"/>
      <c r="K77" s="89"/>
      <c r="L77" s="89"/>
      <c r="M77" s="89"/>
    </row>
    <row r="78" spans="1:13" s="15" customFormat="1">
      <c r="A78" s="159"/>
      <c r="B78" s="9" t="s">
        <v>136</v>
      </c>
      <c r="C78" s="89"/>
      <c r="D78" s="89"/>
      <c r="E78" s="89"/>
      <c r="F78" s="89"/>
      <c r="G78" s="89"/>
      <c r="H78" s="89"/>
      <c r="I78" s="89"/>
      <c r="J78" s="89"/>
      <c r="K78" s="89"/>
      <c r="L78" s="89"/>
      <c r="M78" s="89"/>
    </row>
    <row r="79" spans="1:13" s="15" customFormat="1">
      <c r="A79" s="159"/>
      <c r="B79" s="9" t="s">
        <v>138</v>
      </c>
    </row>
    <row r="80" spans="1:13" s="9" customFormat="1">
      <c r="A80" s="159"/>
      <c r="B80" s="9" t="s">
        <v>139</v>
      </c>
      <c r="C80" s="89"/>
      <c r="D80" s="89"/>
      <c r="E80" s="89"/>
      <c r="F80" s="89"/>
      <c r="G80" s="89"/>
      <c r="H80" s="89"/>
      <c r="I80" s="89"/>
      <c r="J80" s="89"/>
      <c r="K80" s="89"/>
      <c r="L80" s="89"/>
      <c r="M80" s="89"/>
    </row>
    <row r="81" spans="1:13" s="9" customFormat="1">
      <c r="A81" s="159"/>
      <c r="B81" s="43" t="s">
        <v>189</v>
      </c>
      <c r="C81" s="88"/>
      <c r="D81" s="88"/>
      <c r="E81" s="88"/>
      <c r="F81" s="88"/>
      <c r="G81" s="88"/>
      <c r="H81" s="88"/>
      <c r="I81" s="88"/>
      <c r="J81" s="88"/>
      <c r="K81" s="88"/>
      <c r="L81" s="88"/>
      <c r="M81" s="88"/>
    </row>
    <row r="82" spans="1:13" s="9" customFormat="1">
      <c r="A82" s="159"/>
      <c r="B82" s="40" t="s">
        <v>79</v>
      </c>
      <c r="C82" s="89"/>
      <c r="D82" s="89"/>
      <c r="E82" s="89"/>
      <c r="F82" s="89"/>
      <c r="G82" s="89"/>
      <c r="H82" s="89"/>
      <c r="I82" s="89"/>
      <c r="J82" s="89"/>
      <c r="K82" s="89"/>
      <c r="L82" s="89"/>
      <c r="M82" s="89"/>
    </row>
    <row r="83" spans="1:13" s="9" customFormat="1">
      <c r="A83" s="159"/>
      <c r="B83" s="9" t="s">
        <v>136</v>
      </c>
      <c r="C83" s="89"/>
      <c r="D83" s="89"/>
      <c r="E83" s="89"/>
      <c r="F83" s="89"/>
      <c r="G83" s="89"/>
      <c r="H83" s="89"/>
      <c r="I83" s="89"/>
      <c r="J83" s="89"/>
      <c r="K83" s="89"/>
      <c r="L83" s="89"/>
      <c r="M83" s="89"/>
    </row>
    <row r="84" spans="1:13" s="2" customFormat="1">
      <c r="A84" s="159"/>
      <c r="B84" s="9" t="s">
        <v>142</v>
      </c>
      <c r="C84" s="89"/>
      <c r="D84" s="89"/>
      <c r="E84" s="89"/>
      <c r="F84" s="89"/>
      <c r="G84" s="89"/>
      <c r="H84" s="89"/>
      <c r="I84" s="89"/>
      <c r="J84" s="89"/>
      <c r="K84" s="89"/>
      <c r="L84" s="89"/>
      <c r="M84" s="89"/>
    </row>
    <row r="85" spans="1:13" s="2" customFormat="1">
      <c r="A85" s="159"/>
      <c r="B85" s="9" t="s">
        <v>143</v>
      </c>
      <c r="C85" s="89"/>
      <c r="D85" s="89"/>
      <c r="E85" s="89"/>
      <c r="F85" s="89"/>
      <c r="G85" s="89"/>
      <c r="H85" s="89"/>
      <c r="I85" s="89"/>
      <c r="J85" s="89"/>
      <c r="K85" s="89"/>
      <c r="L85" s="89"/>
      <c r="M85" s="89"/>
    </row>
    <row r="86" spans="1:13" s="2" customFormat="1">
      <c r="A86" s="159"/>
      <c r="B86" s="43" t="s">
        <v>84</v>
      </c>
      <c r="C86" s="88"/>
      <c r="D86" s="88"/>
      <c r="E86" s="88"/>
      <c r="F86" s="88"/>
      <c r="G86" s="88"/>
      <c r="H86" s="88"/>
      <c r="I86" s="88"/>
      <c r="J86" s="88"/>
      <c r="K86" s="88"/>
      <c r="L86" s="88"/>
      <c r="M86" s="88"/>
    </row>
    <row r="87" spans="1:13" s="2" customFormat="1">
      <c r="A87" s="159"/>
      <c r="B87" s="9" t="s">
        <v>145</v>
      </c>
      <c r="C87" s="89"/>
      <c r="D87" s="89"/>
      <c r="E87" s="89"/>
      <c r="F87" s="89"/>
      <c r="G87" s="89"/>
      <c r="H87" s="89"/>
      <c r="I87" s="89"/>
      <c r="J87" s="89"/>
      <c r="K87" s="89"/>
      <c r="L87" s="89"/>
      <c r="M87" s="89"/>
    </row>
    <row r="88" spans="1:13" s="9" customFormat="1">
      <c r="A88" s="159"/>
      <c r="B88" s="9" t="s">
        <v>146</v>
      </c>
      <c r="C88" s="38"/>
      <c r="D88" s="38"/>
      <c r="E88" s="38"/>
      <c r="F88" s="38"/>
      <c r="G88" s="38"/>
      <c r="H88" s="38"/>
      <c r="I88" s="38"/>
      <c r="J88" s="38"/>
      <c r="K88" s="38"/>
      <c r="L88" s="38"/>
      <c r="M88" s="38"/>
    </row>
    <row r="89" spans="1:13" s="9" customFormat="1">
      <c r="A89" s="159"/>
      <c r="B89" s="9" t="s">
        <v>147</v>
      </c>
      <c r="C89" s="89"/>
      <c r="D89" s="89"/>
      <c r="E89" s="89"/>
      <c r="F89" s="89"/>
      <c r="G89" s="89"/>
      <c r="H89" s="89"/>
      <c r="I89" s="89"/>
      <c r="J89" s="89"/>
      <c r="K89" s="89"/>
      <c r="L89" s="89"/>
      <c r="M89" s="89"/>
    </row>
    <row r="90" spans="1:13" s="9" customFormat="1">
      <c r="A90" s="159"/>
      <c r="B90" s="43" t="s">
        <v>85</v>
      </c>
      <c r="C90" s="88"/>
      <c r="D90" s="88"/>
      <c r="E90" s="88"/>
      <c r="F90" s="88"/>
      <c r="G90" s="88"/>
      <c r="H90" s="88"/>
      <c r="I90" s="88"/>
      <c r="J90" s="88"/>
      <c r="K90" s="88"/>
      <c r="L90" s="88"/>
      <c r="M90" s="88"/>
    </row>
    <row r="91" spans="1:13" s="15" customFormat="1">
      <c r="A91" s="159"/>
      <c r="B91" s="9" t="s">
        <v>145</v>
      </c>
      <c r="C91" s="89"/>
      <c r="D91" s="89"/>
      <c r="E91" s="89"/>
      <c r="F91" s="89"/>
      <c r="G91" s="89"/>
      <c r="H91" s="89"/>
      <c r="I91" s="89"/>
      <c r="J91" s="89"/>
      <c r="K91" s="89"/>
      <c r="L91" s="89"/>
      <c r="M91" s="89"/>
    </row>
    <row r="92" spans="1:13" s="15" customFormat="1">
      <c r="A92" s="159"/>
      <c r="B92" s="9" t="s">
        <v>149</v>
      </c>
      <c r="C92" s="38"/>
      <c r="D92" s="38"/>
      <c r="E92" s="38"/>
      <c r="F92" s="38"/>
      <c r="G92" s="38"/>
      <c r="H92" s="38"/>
      <c r="I92" s="38"/>
      <c r="J92" s="38"/>
      <c r="K92" s="38"/>
      <c r="L92" s="38"/>
      <c r="M92" s="38"/>
    </row>
    <row r="93" spans="1:13" s="9" customFormat="1">
      <c r="A93" s="159"/>
      <c r="B93" s="9" t="s">
        <v>150</v>
      </c>
      <c r="C93" s="89"/>
      <c r="D93" s="89"/>
      <c r="E93" s="89"/>
      <c r="F93" s="89"/>
      <c r="G93" s="89"/>
      <c r="H93" s="89"/>
      <c r="I93" s="89"/>
      <c r="J93" s="89"/>
      <c r="K93" s="89"/>
      <c r="L93" s="89"/>
      <c r="M93" s="89"/>
    </row>
    <row r="94" spans="1:13" s="9" customFormat="1">
      <c r="A94" s="159"/>
      <c r="B94" s="43" t="s">
        <v>190</v>
      </c>
      <c r="C94" s="88"/>
      <c r="D94" s="88"/>
      <c r="E94" s="88"/>
      <c r="F94" s="88"/>
      <c r="G94" s="88"/>
      <c r="H94" s="88"/>
      <c r="I94" s="88"/>
      <c r="J94" s="88"/>
      <c r="K94" s="88"/>
      <c r="L94" s="88"/>
      <c r="M94" s="88"/>
    </row>
    <row r="95" spans="1:13" s="9" customFormat="1">
      <c r="A95" s="159"/>
      <c r="B95" s="9" t="s">
        <v>152</v>
      </c>
      <c r="C95" s="89"/>
      <c r="D95" s="89"/>
      <c r="E95" s="89"/>
      <c r="F95" s="89"/>
      <c r="G95" s="89"/>
      <c r="H95" s="89"/>
      <c r="I95" s="89"/>
      <c r="J95" s="89"/>
      <c r="K95" s="89"/>
      <c r="L95" s="89"/>
      <c r="M95" s="89"/>
    </row>
    <row r="96" spans="1:13" s="9" customFormat="1">
      <c r="A96" s="159"/>
      <c r="B96" s="9" t="s">
        <v>153</v>
      </c>
      <c r="C96" s="15"/>
      <c r="D96" s="15"/>
      <c r="E96" s="15"/>
      <c r="F96" s="15"/>
      <c r="G96" s="15"/>
      <c r="H96" s="15"/>
      <c r="I96" s="15"/>
      <c r="J96" s="15"/>
      <c r="K96" s="15"/>
      <c r="L96" s="15"/>
      <c r="M96" s="15"/>
    </row>
    <row r="97" spans="1:13" s="9" customFormat="1">
      <c r="A97" s="159"/>
      <c r="B97" s="9" t="s">
        <v>154</v>
      </c>
      <c r="C97" s="89"/>
      <c r="D97" s="89"/>
      <c r="E97" s="89"/>
      <c r="F97" s="89"/>
      <c r="G97" s="89"/>
      <c r="H97" s="89"/>
      <c r="I97" s="89"/>
      <c r="J97" s="89"/>
      <c r="K97" s="89"/>
      <c r="L97" s="89"/>
      <c r="M97" s="89"/>
    </row>
    <row r="98" spans="1:13" s="9" customFormat="1">
      <c r="A98" s="159"/>
      <c r="B98" s="43" t="s">
        <v>191</v>
      </c>
      <c r="C98" s="88"/>
      <c r="D98" s="88"/>
      <c r="E98" s="88"/>
      <c r="F98" s="88"/>
      <c r="G98" s="88"/>
      <c r="H98" s="88"/>
      <c r="I98" s="88"/>
      <c r="J98" s="88"/>
      <c r="K98" s="88"/>
      <c r="L98" s="88"/>
      <c r="M98" s="88"/>
    </row>
    <row r="99" spans="1:13" s="9" customFormat="1">
      <c r="A99" s="159"/>
      <c r="B99" s="9" t="s">
        <v>152</v>
      </c>
      <c r="C99" s="89">
        <f t="shared" ref="C99:M99" si="0">C62+C26</f>
        <v>0.12372683252629821</v>
      </c>
      <c r="D99" s="89">
        <f t="shared" si="0"/>
        <v>0.12163076483916194</v>
      </c>
      <c r="E99" s="89">
        <f t="shared" si="0"/>
        <v>0.12163076483916194</v>
      </c>
      <c r="F99" s="89">
        <f t="shared" si="0"/>
        <v>0.12163076483916194</v>
      </c>
      <c r="G99" s="89">
        <f t="shared" si="0"/>
        <v>0.12163076483916194</v>
      </c>
      <c r="H99" s="89">
        <f t="shared" si="0"/>
        <v>0.12163076483916194</v>
      </c>
      <c r="I99" s="89">
        <f t="shared" si="0"/>
        <v>0.12163076483916194</v>
      </c>
      <c r="J99" s="89">
        <f t="shared" si="0"/>
        <v>0.12163076483916194</v>
      </c>
      <c r="K99" s="89">
        <f t="shared" si="0"/>
        <v>0.12163076483916194</v>
      </c>
      <c r="L99" s="89">
        <f t="shared" si="0"/>
        <v>0.12163076483916194</v>
      </c>
      <c r="M99" s="89">
        <f t="shared" si="0"/>
        <v>0.12163076483916194</v>
      </c>
    </row>
    <row r="100" spans="1:13" s="9" customFormat="1">
      <c r="A100" s="159"/>
      <c r="B100" s="9" t="s">
        <v>156</v>
      </c>
      <c r="C100" s="15">
        <f t="shared" ref="C100:M100" si="1">C63+C27</f>
        <v>0.12076418371285218</v>
      </c>
      <c r="D100" s="15">
        <f t="shared" si="1"/>
        <v>0.12076418371285218</v>
      </c>
      <c r="E100" s="15">
        <f t="shared" si="1"/>
        <v>0.12076418371285218</v>
      </c>
      <c r="F100" s="15">
        <f t="shared" si="1"/>
        <v>0.12076418371285218</v>
      </c>
      <c r="G100" s="15">
        <f t="shared" si="1"/>
        <v>0.12076418371285218</v>
      </c>
      <c r="H100" s="15">
        <f t="shared" si="1"/>
        <v>0.12076418371285218</v>
      </c>
      <c r="I100" s="15">
        <f t="shared" si="1"/>
        <v>0.12076418371285218</v>
      </c>
      <c r="J100" s="15">
        <f t="shared" si="1"/>
        <v>0.12076418371285218</v>
      </c>
      <c r="K100" s="15">
        <f t="shared" si="1"/>
        <v>0.12076418371285218</v>
      </c>
      <c r="L100" s="15">
        <f t="shared" si="1"/>
        <v>0.12076418371285218</v>
      </c>
      <c r="M100" s="15">
        <f t="shared" si="1"/>
        <v>0.12076418371285218</v>
      </c>
    </row>
    <row r="101" spans="1:13" s="9" customFormat="1">
      <c r="A101" s="159"/>
      <c r="B101" s="9" t="s">
        <v>157</v>
      </c>
      <c r="C101" s="89">
        <f t="shared" ref="C101:M101" si="2">C64+C28</f>
        <v>0.36277646341748349</v>
      </c>
      <c r="D101" s="89">
        <f t="shared" si="2"/>
        <v>0.36277646341748349</v>
      </c>
      <c r="E101" s="89">
        <f t="shared" si="2"/>
        <v>0.36277646341748349</v>
      </c>
      <c r="F101" s="89">
        <f t="shared" si="2"/>
        <v>0.36277646341748349</v>
      </c>
      <c r="G101" s="89">
        <f t="shared" si="2"/>
        <v>0.36277646341748349</v>
      </c>
      <c r="H101" s="89">
        <f t="shared" si="2"/>
        <v>0.36277646341748349</v>
      </c>
      <c r="I101" s="89">
        <f t="shared" si="2"/>
        <v>0.36277646341748349</v>
      </c>
      <c r="J101" s="89">
        <f t="shared" si="2"/>
        <v>0.36277646341748349</v>
      </c>
      <c r="K101" s="89">
        <f t="shared" si="2"/>
        <v>0.36277646341748349</v>
      </c>
      <c r="L101" s="89">
        <f t="shared" si="2"/>
        <v>0.36277646341748349</v>
      </c>
      <c r="M101" s="89">
        <f t="shared" si="2"/>
        <v>0.36277646341748349</v>
      </c>
    </row>
    <row r="102" spans="1:13" s="9" customFormat="1">
      <c r="A102" s="159"/>
      <c r="B102" s="43" t="s">
        <v>83</v>
      </c>
      <c r="C102" s="88"/>
      <c r="D102" s="88"/>
      <c r="E102" s="88"/>
      <c r="F102" s="88"/>
      <c r="G102" s="88"/>
      <c r="H102" s="88"/>
      <c r="I102" s="88"/>
      <c r="J102" s="88"/>
      <c r="K102" s="88"/>
      <c r="L102" s="88"/>
      <c r="M102" s="88"/>
    </row>
    <row r="103" spans="1:13" s="2" customFormat="1">
      <c r="A103" s="159"/>
      <c r="B103" s="9" t="s">
        <v>208</v>
      </c>
      <c r="C103" s="48">
        <f t="shared" ref="C103:M103" si="3">C66+C30</f>
        <v>1.1989390272362455E-2</v>
      </c>
      <c r="D103" s="48">
        <f t="shared" si="3"/>
        <v>1.1989390272362455E-2</v>
      </c>
      <c r="E103" s="48">
        <f t="shared" si="3"/>
        <v>1.1989390272362455E-2</v>
      </c>
      <c r="F103" s="48">
        <f t="shared" si="3"/>
        <v>1.1989390272362455E-2</v>
      </c>
      <c r="G103" s="48">
        <f t="shared" si="3"/>
        <v>1.1989390272362455E-2</v>
      </c>
      <c r="H103" s="48">
        <f t="shared" si="3"/>
        <v>1.1989390272362455E-2</v>
      </c>
      <c r="I103" s="48">
        <f t="shared" si="3"/>
        <v>1.1989390272362455E-2</v>
      </c>
      <c r="J103" s="48">
        <f t="shared" si="3"/>
        <v>1.1989390272362455E-2</v>
      </c>
      <c r="K103" s="48">
        <f t="shared" si="3"/>
        <v>1.1989390272362455E-2</v>
      </c>
      <c r="L103" s="48">
        <f t="shared" si="3"/>
        <v>1.1989390272362455E-2</v>
      </c>
      <c r="M103" s="48">
        <f t="shared" si="3"/>
        <v>1.1989390272362455E-2</v>
      </c>
    </row>
    <row r="104" spans="1:13" s="9" customFormat="1">
      <c r="A104" s="159"/>
      <c r="B104" s="9" t="s">
        <v>179</v>
      </c>
      <c r="C104" s="15">
        <f t="shared" ref="C104:M104" si="4">C67+C31</f>
        <v>1466.5</v>
      </c>
      <c r="D104" s="15">
        <f t="shared" si="4"/>
        <v>1677.8095054790804</v>
      </c>
      <c r="E104" s="15">
        <f t="shared" si="4"/>
        <v>1919.5668166900487</v>
      </c>
      <c r="F104" s="15">
        <f t="shared" si="4"/>
        <v>2015.5451575245511</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c r="A105" s="159"/>
      <c r="B105" s="9" t="s">
        <v>180</v>
      </c>
      <c r="C105" s="15">
        <f t="shared" ref="C105:M105" si="5">C68+C32</f>
        <v>671</v>
      </c>
      <c r="D105" s="15">
        <f t="shared" si="5"/>
        <v>789.16384199453694</v>
      </c>
      <c r="E105" s="15">
        <f t="shared" si="5"/>
        <v>928.13646723037027</v>
      </c>
      <c r="F105" s="15">
        <f t="shared" si="5"/>
        <v>1011.6687492811037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c r="A106" s="159"/>
      <c r="B106" s="9" t="s">
        <v>200</v>
      </c>
      <c r="C106" s="90">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c r="A107" s="159"/>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c r="A108" s="159"/>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c r="A109" s="159"/>
      <c r="B109" s="2" t="s">
        <v>7</v>
      </c>
      <c r="C109" s="90">
        <f>C72+C36</f>
        <v>8.2500000000000004E-2</v>
      </c>
      <c r="D109" s="89"/>
      <c r="E109" s="89"/>
      <c r="F109" s="89"/>
      <c r="G109" s="89"/>
      <c r="H109" s="89"/>
      <c r="I109" s="89"/>
      <c r="J109" s="89"/>
      <c r="K109" s="89"/>
      <c r="L109" s="89"/>
      <c r="M109" s="89"/>
    </row>
    <row r="110" spans="1:13" s="2" customFormat="1">
      <c r="H110" s="3"/>
    </row>
    <row r="111" spans="1:13" s="2" customFormat="1">
      <c r="H111" s="3"/>
    </row>
    <row r="112" spans="1:13" s="2" customFormat="1">
      <c r="A112" s="103"/>
      <c r="B112" s="104" t="s">
        <v>198</v>
      </c>
      <c r="H112" s="3"/>
    </row>
    <row r="113" spans="1:13" s="2" customFormat="1">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c r="A114" s="160" t="s">
        <v>13</v>
      </c>
      <c r="B114" s="23" t="s">
        <v>69</v>
      </c>
      <c r="C114" s="24">
        <f>Data!C16</f>
        <v>312.89999999999998</v>
      </c>
      <c r="D114" s="122">
        <f>Data!D318*D100*(1+D103)</f>
        <v>355.16604194237402</v>
      </c>
      <c r="E114" s="122">
        <f>Data!E318*E100*(1+E103)</f>
        <v>398.36515926872289</v>
      </c>
      <c r="F114" s="122">
        <f>Data!F318*F100*(1+F103)</f>
        <v>446.8186182758522</v>
      </c>
      <c r="G114" s="122">
        <f>Data!G318*G100*(1+G103)</f>
        <v>501.16550856112156</v>
      </c>
      <c r="H114" s="122">
        <f>Data!H318*H100*(1+H103)</f>
        <v>562.12265267841838</v>
      </c>
      <c r="I114" s="122">
        <f>Data!I318*I100*(1+I103)</f>
        <v>630.49406085711291</v>
      </c>
      <c r="J114" s="122">
        <f>Data!J318*J100*(1+J103)</f>
        <v>707.18153570571258</v>
      </c>
      <c r="K114" s="122">
        <f>Data!K318*K100*(1+K103)</f>
        <v>793.19656677373155</v>
      </c>
      <c r="L114" s="122">
        <f>Data!L318*L100*(1+L103)</f>
        <v>889.67367185821786</v>
      </c>
      <c r="M114" s="122">
        <f>Data!M318*M100*(1+M103)</f>
        <v>997.88536102359831</v>
      </c>
    </row>
    <row r="115" spans="1:13" s="1" customFormat="1">
      <c r="A115" s="160"/>
      <c r="B115" s="27" t="s">
        <v>134</v>
      </c>
      <c r="C115" s="28">
        <f>Data!C29</f>
        <v>113.51275540333057</v>
      </c>
      <c r="D115" s="28">
        <f>D114*D101</f>
        <v>128.84588062184005</v>
      </c>
      <c r="E115" s="28">
        <f t="shared" ref="E115:L115" si="9">E114*E101</f>
        <v>144.51750362824984</v>
      </c>
      <c r="F115" s="28">
        <f t="shared" si="9"/>
        <v>162.0952781272002</v>
      </c>
      <c r="G115" s="28">
        <f t="shared" si="9"/>
        <v>181.81105078262823</v>
      </c>
      <c r="H115" s="28">
        <f t="shared" si="9"/>
        <v>203.92486794553102</v>
      </c>
      <c r="I115" s="28">
        <f t="shared" si="9"/>
        <v>228.72840560347103</v>
      </c>
      <c r="J115" s="28">
        <f t="shared" si="9"/>
        <v>256.54881651746325</v>
      </c>
      <c r="K115" s="28">
        <f t="shared" si="9"/>
        <v>287.75304528906412</v>
      </c>
      <c r="L115" s="28">
        <f t="shared" si="9"/>
        <v>322.75266827237095</v>
      </c>
      <c r="M115" s="28">
        <f>M114*M101</f>
        <v>362.00932216821974</v>
      </c>
    </row>
    <row r="116" spans="1:13" s="1" customFormat="1">
      <c r="A116" s="160"/>
      <c r="B116" s="19" t="s">
        <v>39</v>
      </c>
      <c r="C116" s="20">
        <f>C114-C115</f>
        <v>199.3872445966694</v>
      </c>
      <c r="D116" s="20">
        <f t="shared" ref="D116:M116" si="10">D114-D115</f>
        <v>226.32016132053397</v>
      </c>
      <c r="E116" s="20">
        <f t="shared" si="10"/>
        <v>253.84765564047305</v>
      </c>
      <c r="F116" s="20">
        <f t="shared" si="10"/>
        <v>284.72334014865203</v>
      </c>
      <c r="G116" s="20">
        <f t="shared" si="10"/>
        <v>319.35445777849333</v>
      </c>
      <c r="H116" s="20">
        <f t="shared" si="10"/>
        <v>358.19778473288738</v>
      </c>
      <c r="I116" s="20">
        <f t="shared" si="10"/>
        <v>401.76565525364185</v>
      </c>
      <c r="J116" s="20">
        <f t="shared" si="10"/>
        <v>450.63271918824933</v>
      </c>
      <c r="K116" s="20">
        <f t="shared" si="10"/>
        <v>505.44352148466743</v>
      </c>
      <c r="L116" s="20">
        <f t="shared" si="10"/>
        <v>566.92100358584685</v>
      </c>
      <c r="M116" s="20">
        <f t="shared" si="10"/>
        <v>635.87603885537851</v>
      </c>
    </row>
    <row r="117" spans="1:13" s="2" customFormat="1">
      <c r="A117" s="160"/>
      <c r="B117" s="23" t="s">
        <v>40</v>
      </c>
      <c r="C117" s="23"/>
      <c r="D117" s="24"/>
      <c r="E117" s="107"/>
      <c r="F117" s="40"/>
      <c r="G117" s="40"/>
      <c r="H117" s="3"/>
      <c r="I117" s="40"/>
      <c r="J117" s="40"/>
      <c r="K117" s="40"/>
      <c r="L117" s="40"/>
      <c r="M117" s="40"/>
    </row>
    <row r="118" spans="1:13" s="1" customFormat="1">
      <c r="A118" s="160"/>
      <c r="B118" s="105" t="s">
        <v>41</v>
      </c>
      <c r="C118" s="24">
        <f>Data!C56</f>
        <v>80.360737990578087</v>
      </c>
      <c r="D118" s="28">
        <f>D104*Data!$H$16</f>
        <v>91.940000046304647</v>
      </c>
      <c r="E118" s="28">
        <f>E104*Data!$H$16</f>
        <v>105.18772997711356</v>
      </c>
      <c r="F118" s="28">
        <f>F104*Data!$H$16</f>
        <v>110.44711647596924</v>
      </c>
      <c r="G118" s="28">
        <f>G104*Data!$H$16</f>
        <v>115.96947229976772</v>
      </c>
      <c r="H118" s="28">
        <f>H104*Data!$H$16</f>
        <v>121.76794591475611</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c r="A119" s="160"/>
      <c r="B119" s="105" t="s">
        <v>42</v>
      </c>
      <c r="C119" s="24">
        <f>Data!C69</f>
        <v>36.769215950683872</v>
      </c>
      <c r="D119" s="28">
        <f>D105*Data!$H$16</f>
        <v>43.244315539148275</v>
      </c>
      <c r="E119" s="28">
        <f>E105*Data!$H$16</f>
        <v>50.8596873253328</v>
      </c>
      <c r="F119" s="28">
        <f>F105*Data!$H$16</f>
        <v>55.437059184612757</v>
      </c>
      <c r="G119" s="28">
        <f>G105*Data!$H$16</f>
        <v>60.426394511227905</v>
      </c>
      <c r="H119" s="28">
        <f>H105*Data!$H$16</f>
        <v>65.864770017238413</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c r="A120" s="160"/>
      <c r="B120" s="106" t="s">
        <v>43</v>
      </c>
      <c r="C120" s="20">
        <f>C118+C119</f>
        <v>117.12995394126196</v>
      </c>
      <c r="D120" s="20">
        <f>D118+D119</f>
        <v>135.18431558545291</v>
      </c>
      <c r="E120" s="20">
        <f t="shared" ref="E120:M120" si="11">E118+E119</f>
        <v>156.04741730244638</v>
      </c>
      <c r="F120" s="20">
        <f t="shared" si="11"/>
        <v>165.884175660582</v>
      </c>
      <c r="G120" s="20">
        <f t="shared" si="11"/>
        <v>176.39586681099561</v>
      </c>
      <c r="H120" s="20">
        <f t="shared" si="11"/>
        <v>187.63271593199454</v>
      </c>
      <c r="I120" s="20">
        <f t="shared" si="11"/>
        <v>199.64894252928383</v>
      </c>
      <c r="J120" s="20">
        <f t="shared" si="11"/>
        <v>212.50309362849961</v>
      </c>
      <c r="K120" s="20">
        <f t="shared" si="11"/>
        <v>226.25840564022383</v>
      </c>
      <c r="L120" s="20">
        <f t="shared" si="11"/>
        <v>240.98319741226121</v>
      </c>
      <c r="M120" s="20">
        <f t="shared" si="11"/>
        <v>256.75129720700278</v>
      </c>
    </row>
    <row r="121" spans="1:13" s="2" customFormat="1">
      <c r="A121" s="160"/>
      <c r="B121" s="19" t="s">
        <v>44</v>
      </c>
      <c r="C121" s="20">
        <f>C116-C120</f>
        <v>82.257290655407445</v>
      </c>
      <c r="D121" s="20">
        <f>D116-D120</f>
        <v>91.135845735081062</v>
      </c>
      <c r="E121" s="20">
        <f t="shared" ref="E121:M121" si="12">E116-E120</f>
        <v>97.800238338026674</v>
      </c>
      <c r="F121" s="20">
        <f t="shared" si="12"/>
        <v>118.83916448807003</v>
      </c>
      <c r="G121" s="20">
        <f t="shared" si="12"/>
        <v>142.95859096749771</v>
      </c>
      <c r="H121" s="20">
        <f t="shared" si="12"/>
        <v>170.56506880089285</v>
      </c>
      <c r="I121" s="20">
        <f t="shared" si="12"/>
        <v>202.11671272435802</v>
      </c>
      <c r="J121" s="20">
        <f t="shared" si="12"/>
        <v>238.12962555974971</v>
      </c>
      <c r="K121" s="20">
        <f t="shared" si="12"/>
        <v>279.1851158444436</v>
      </c>
      <c r="L121" s="20">
        <f t="shared" si="12"/>
        <v>325.93780617358561</v>
      </c>
      <c r="M121" s="20">
        <f t="shared" si="12"/>
        <v>379.12474164837573</v>
      </c>
    </row>
    <row r="122" spans="1:13" s="2" customFormat="1">
      <c r="A122" s="160"/>
      <c r="B122" s="27" t="s">
        <v>45</v>
      </c>
      <c r="C122" s="24">
        <f>Data!C109</f>
        <v>3.7974764014640718</v>
      </c>
      <c r="D122" s="28">
        <f>C149*D106</f>
        <v>18.893130067774642</v>
      </c>
      <c r="E122" s="28">
        <f t="shared" ref="E122:M122" si="13">D149*E106</f>
        <v>29.744754196131176</v>
      </c>
      <c r="F122" s="28">
        <f t="shared" si="13"/>
        <v>29.83893558065996</v>
      </c>
      <c r="G122" s="28">
        <f t="shared" si="13"/>
        <v>27.477083343177572</v>
      </c>
      <c r="H122" s="28">
        <f t="shared" si="13"/>
        <v>31.529412886466716</v>
      </c>
      <c r="I122" s="28">
        <f t="shared" si="13"/>
        <v>37.817511979940186</v>
      </c>
      <c r="J122" s="28">
        <f t="shared" si="13"/>
        <v>45.293980957600219</v>
      </c>
      <c r="K122" s="28">
        <f t="shared" si="13"/>
        <v>54.143385166529903</v>
      </c>
      <c r="L122" s="28">
        <f t="shared" si="13"/>
        <v>64.575981107990955</v>
      </c>
      <c r="M122" s="28">
        <f t="shared" si="13"/>
        <v>76.831089957849827</v>
      </c>
    </row>
    <row r="123" spans="1:13" s="2" customFormat="1">
      <c r="A123" s="160"/>
      <c r="B123" s="25" t="s">
        <v>94</v>
      </c>
      <c r="C123" s="20">
        <f>C121+C122</f>
        <v>86.054767056871512</v>
      </c>
      <c r="D123" s="20">
        <f>D121+D122</f>
        <v>110.02897580285571</v>
      </c>
      <c r="E123" s="20">
        <f t="shared" ref="E123:M123" si="14">E121+E122</f>
        <v>127.54499253415784</v>
      </c>
      <c r="F123" s="20">
        <f t="shared" si="14"/>
        <v>148.67810006872998</v>
      </c>
      <c r="G123" s="20">
        <f t="shared" si="14"/>
        <v>170.4356743106753</v>
      </c>
      <c r="H123" s="20">
        <f t="shared" si="14"/>
        <v>202.09448168735958</v>
      </c>
      <c r="I123" s="20">
        <f t="shared" si="14"/>
        <v>239.9342247042982</v>
      </c>
      <c r="J123" s="20">
        <f t="shared" si="14"/>
        <v>283.42360651734992</v>
      </c>
      <c r="K123" s="20">
        <f t="shared" si="14"/>
        <v>333.32850101097353</v>
      </c>
      <c r="L123" s="20">
        <f t="shared" si="14"/>
        <v>390.51378728157658</v>
      </c>
      <c r="M123" s="20">
        <f t="shared" si="14"/>
        <v>455.95583160622556</v>
      </c>
    </row>
    <row r="124" spans="1:13" s="2" customFormat="1">
      <c r="A124" s="160"/>
      <c r="B124" s="27" t="s">
        <v>46</v>
      </c>
      <c r="C124" s="24">
        <f>Data!C135</f>
        <v>8.8881770897182175</v>
      </c>
      <c r="D124" s="28">
        <f>D123*D108</f>
        <v>10.342723725468435</v>
      </c>
      <c r="E124" s="28">
        <f t="shared" ref="E124:M124" si="15">E123*E108</f>
        <v>11.989229298210835</v>
      </c>
      <c r="F124" s="28">
        <f t="shared" si="15"/>
        <v>13.975741406460616</v>
      </c>
      <c r="G124" s="28">
        <f t="shared" si="15"/>
        <v>16.020953385203477</v>
      </c>
      <c r="H124" s="28">
        <f t="shared" si="15"/>
        <v>18.996881278611799</v>
      </c>
      <c r="I124" s="28">
        <f t="shared" si="15"/>
        <v>22.553817122204027</v>
      </c>
      <c r="J124" s="28">
        <f t="shared" si="15"/>
        <v>26.64181901263089</v>
      </c>
      <c r="K124" s="28">
        <f t="shared" si="15"/>
        <v>31.332879095031508</v>
      </c>
      <c r="L124" s="28">
        <f t="shared" si="15"/>
        <v>36.708296004468195</v>
      </c>
      <c r="M124" s="28">
        <f t="shared" si="15"/>
        <v>42.859848170985195</v>
      </c>
    </row>
    <row r="125" spans="1:13" s="1" customFormat="1">
      <c r="A125" s="160"/>
      <c r="B125" s="19" t="s">
        <v>47</v>
      </c>
      <c r="C125" s="20">
        <f>C123-C124</f>
        <v>77.1665899671533</v>
      </c>
      <c r="D125" s="20">
        <f>D123-D124</f>
        <v>99.68625207738728</v>
      </c>
      <c r="E125" s="20">
        <f t="shared" ref="E125:M125" si="16">E123-E124</f>
        <v>115.55576323594701</v>
      </c>
      <c r="F125" s="20">
        <f t="shared" si="16"/>
        <v>134.70235866226935</v>
      </c>
      <c r="G125" s="20">
        <f t="shared" si="16"/>
        <v>154.41472092547181</v>
      </c>
      <c r="H125" s="20">
        <f t="shared" si="16"/>
        <v>183.09760040874778</v>
      </c>
      <c r="I125" s="20">
        <f t="shared" si="16"/>
        <v>217.38040758209416</v>
      </c>
      <c r="J125" s="20">
        <f t="shared" si="16"/>
        <v>256.78178750471903</v>
      </c>
      <c r="K125" s="20">
        <f t="shared" si="16"/>
        <v>301.99562191594202</v>
      </c>
      <c r="L125" s="20">
        <f t="shared" si="16"/>
        <v>353.80549127710839</v>
      </c>
      <c r="M125" s="20">
        <f t="shared" si="16"/>
        <v>413.09598343524038</v>
      </c>
    </row>
    <row r="126" spans="1:13" s="2" customFormat="1">
      <c r="H126" s="3"/>
    </row>
    <row r="127" spans="1:13" s="2" customFormat="1">
      <c r="A127" s="161"/>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c r="A128" s="161"/>
      <c r="B128" s="1" t="s">
        <v>14</v>
      </c>
      <c r="C128" s="2">
        <f t="shared" ref="C128:M128" si="18">C125/C127</f>
        <v>0.21497267095819397</v>
      </c>
      <c r="D128" s="2">
        <f t="shared" si="18"/>
        <v>0.27770852484228686</v>
      </c>
      <c r="E128" s="2">
        <f t="shared" si="18"/>
        <v>0.32191821717168212</v>
      </c>
      <c r="F128" s="2">
        <f t="shared" si="18"/>
        <v>0.37525729513669864</v>
      </c>
      <c r="G128" s="2">
        <f t="shared" si="18"/>
        <v>0.43017250090670778</v>
      </c>
      <c r="H128" s="2">
        <f t="shared" si="18"/>
        <v>0.51007800425882488</v>
      </c>
      <c r="I128" s="2">
        <f t="shared" si="18"/>
        <v>0.60558393019304146</v>
      </c>
      <c r="J128" s="2">
        <f t="shared" si="18"/>
        <v>0.71534930773545535</v>
      </c>
      <c r="K128" s="2">
        <f t="shared" si="18"/>
        <v>0.84130717048122927</v>
      </c>
      <c r="L128" s="2">
        <f t="shared" si="18"/>
        <v>0.98564043703228332</v>
      </c>
      <c r="M128" s="2">
        <f t="shared" si="18"/>
        <v>1.1508134149633398</v>
      </c>
    </row>
    <row r="129" spans="1:13" s="2" customFormat="1">
      <c r="H129" s="3"/>
    </row>
    <row r="130" spans="1:13" s="2" customFormat="1">
      <c r="A130" s="162" t="s">
        <v>15</v>
      </c>
      <c r="B130" s="1" t="s">
        <v>16</v>
      </c>
      <c r="C130" s="2">
        <f>C125</f>
        <v>77.1665899671533</v>
      </c>
      <c r="D130" s="2">
        <f t="shared" ref="D130:M130" si="19">D125</f>
        <v>99.68625207738728</v>
      </c>
      <c r="E130" s="2">
        <f t="shared" si="19"/>
        <v>115.55576323594701</v>
      </c>
      <c r="F130" s="2">
        <f t="shared" si="19"/>
        <v>134.70235866226935</v>
      </c>
      <c r="G130" s="2">
        <f t="shared" si="19"/>
        <v>154.41472092547181</v>
      </c>
      <c r="H130" s="2">
        <f t="shared" si="19"/>
        <v>183.09760040874778</v>
      </c>
      <c r="I130" s="2">
        <f t="shared" si="19"/>
        <v>217.38040758209416</v>
      </c>
      <c r="J130" s="2">
        <f t="shared" si="19"/>
        <v>256.78178750471903</v>
      </c>
      <c r="K130" s="2">
        <f t="shared" si="19"/>
        <v>301.99562191594202</v>
      </c>
      <c r="L130" s="2">
        <f t="shared" si="19"/>
        <v>353.80549127710839</v>
      </c>
      <c r="M130" s="2">
        <f t="shared" si="19"/>
        <v>413.09598343524038</v>
      </c>
    </row>
    <row r="131" spans="1:13" s="2" customFormat="1">
      <c r="A131" s="162"/>
      <c r="H131" s="3"/>
    </row>
    <row r="132" spans="1:13" s="2" customFormat="1">
      <c r="A132" s="162"/>
      <c r="D132" s="7" t="s">
        <v>17</v>
      </c>
      <c r="E132" s="7" t="s">
        <v>204</v>
      </c>
      <c r="F132" s="7" t="s">
        <v>204</v>
      </c>
      <c r="H132" s="3"/>
    </row>
    <row r="133" spans="1:13" s="2" customFormat="1">
      <c r="A133" s="162"/>
      <c r="D133" s="7" t="s">
        <v>18</v>
      </c>
      <c r="E133" s="7" t="s">
        <v>19</v>
      </c>
      <c r="F133" s="7" t="s">
        <v>20</v>
      </c>
      <c r="H133" s="3"/>
    </row>
    <row r="134" spans="1:13" s="2" customFormat="1">
      <c r="A134" s="162"/>
      <c r="B134" s="2" t="s">
        <v>21</v>
      </c>
      <c r="D134" s="80">
        <v>1581.4863058283017</v>
      </c>
      <c r="E134" s="81">
        <v>0.12296833103369842</v>
      </c>
      <c r="F134" s="81">
        <v>0.18266614897426114</v>
      </c>
      <c r="H134" s="3"/>
    </row>
    <row r="135" spans="1:13" s="2" customFormat="1">
      <c r="A135" s="162"/>
      <c r="B135" s="2" t="s">
        <v>22</v>
      </c>
      <c r="D135" s="82">
        <f>M159/((1+C109)^10)</f>
        <v>1581.4863058283017</v>
      </c>
      <c r="E135" s="83">
        <f>((M114/C114)^(1/10))-1</f>
        <v>0.12296833103369842</v>
      </c>
      <c r="F135" s="83">
        <f>(M128/C128)^(1/10)-1</f>
        <v>0.18266614897426114</v>
      </c>
      <c r="H135" s="3"/>
    </row>
    <row r="136" spans="1:13" s="2" customFormat="1">
      <c r="A136" s="162"/>
      <c r="B136" s="2" t="s">
        <v>23</v>
      </c>
      <c r="D136" s="83">
        <f>D135/D134-1</f>
        <v>0</v>
      </c>
      <c r="E136" s="83">
        <f t="shared" ref="E136:F136" si="20">E135/E134-1</f>
        <v>0</v>
      </c>
      <c r="F136" s="83">
        <f t="shared" si="20"/>
        <v>0</v>
      </c>
      <c r="G136" s="53"/>
      <c r="H136" s="53"/>
      <c r="I136" s="53"/>
    </row>
    <row r="137" spans="1:13" s="2" customFormat="1">
      <c r="A137" s="162"/>
      <c r="B137" s="2" t="s">
        <v>24</v>
      </c>
      <c r="D137" s="84">
        <f>D135-D134</f>
        <v>0</v>
      </c>
      <c r="E137" s="84">
        <f t="shared" ref="E137:F137" si="21">E135-E134</f>
        <v>0</v>
      </c>
      <c r="F137" s="84">
        <f t="shared" si="21"/>
        <v>0</v>
      </c>
      <c r="H137" s="3"/>
    </row>
    <row r="138" spans="1:13" s="2" customFormat="1">
      <c r="A138" s="162"/>
      <c r="H138" s="3"/>
    </row>
    <row r="139" spans="1:13" s="2" customFormat="1">
      <c r="A139" s="162"/>
      <c r="B139" s="1" t="s">
        <v>25</v>
      </c>
      <c r="H139" s="3"/>
    </row>
    <row r="140" spans="1:13" s="2" customFormat="1">
      <c r="A140" s="162"/>
      <c r="B140" s="2" t="s">
        <v>26</v>
      </c>
      <c r="C140" s="8">
        <v>44734</v>
      </c>
      <c r="H140" s="3"/>
    </row>
    <row r="141" spans="1:13" s="2" customFormat="1">
      <c r="A141" s="162"/>
      <c r="B141" s="2" t="s">
        <v>27</v>
      </c>
      <c r="C141" s="2">
        <v>200.62</v>
      </c>
      <c r="H141" s="3"/>
    </row>
    <row r="142" spans="1:13" s="2" customFormat="1">
      <c r="A142" s="162"/>
      <c r="B142" s="2" t="s">
        <v>28</v>
      </c>
      <c r="C142" s="2">
        <f>C141*C127</f>
        <v>72014.555200000003</v>
      </c>
      <c r="H142" s="3"/>
    </row>
    <row r="143" spans="1:13" s="2" customFormat="1">
      <c r="A143" s="162"/>
      <c r="B143" s="2" t="s">
        <v>29</v>
      </c>
      <c r="C143" s="2">
        <f>C141/C128</f>
        <v>933.23490425913189</v>
      </c>
      <c r="H143" s="3"/>
    </row>
    <row r="144" spans="1:13" s="2" customFormat="1">
      <c r="A144" s="162"/>
      <c r="B144" s="79"/>
      <c r="C144" s="79"/>
      <c r="H144" s="3"/>
    </row>
    <row r="145" spans="1:13" s="2" customFormat="1">
      <c r="H145" s="3"/>
    </row>
    <row r="146" spans="1:13" s="2" customFormat="1">
      <c r="H146" s="3"/>
    </row>
    <row r="147" spans="1:13" s="2" customFormat="1" ht="15" customHeight="1">
      <c r="A147" s="154"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c r="A148" s="154"/>
      <c r="B148" s="1" t="s">
        <v>31</v>
      </c>
      <c r="H148" s="3"/>
    </row>
    <row r="149" spans="1:13" s="1" customFormat="1">
      <c r="A149" s="154"/>
      <c r="B149" s="15" t="s">
        <v>96</v>
      </c>
      <c r="C149" s="40">
        <f>Data!C164</f>
        <v>472.32825169436603</v>
      </c>
      <c r="D149" s="40">
        <f>(C149+D125)*(1+D106)</f>
        <v>594.89508392262348</v>
      </c>
      <c r="E149" s="40">
        <f t="shared" ref="E149:L149" si="22">(D149+E125)*(1+E106)</f>
        <v>745.97338951649897</v>
      </c>
      <c r="F149" s="40">
        <f t="shared" si="22"/>
        <v>915.90277810591908</v>
      </c>
      <c r="G149" s="40">
        <f t="shared" si="22"/>
        <v>1102.4270240023327</v>
      </c>
      <c r="H149" s="40">
        <f t="shared" si="22"/>
        <v>1322.2906286692373</v>
      </c>
      <c r="I149" s="40">
        <f t="shared" si="22"/>
        <v>1583.7056278881196</v>
      </c>
      <c r="J149" s="40">
        <f t="shared" si="22"/>
        <v>1893.1253554730736</v>
      </c>
      <c r="K149" s="40">
        <f t="shared" si="22"/>
        <v>2257.9014373423411</v>
      </c>
      <c r="L149" s="40">
        <f t="shared" si="22"/>
        <v>2686.4017467779659</v>
      </c>
      <c r="M149" s="40">
        <f>(L149+M125)*(1+M106)</f>
        <v>3188.1433652973037</v>
      </c>
    </row>
    <row r="150" spans="1:13" s="1" customFormat="1">
      <c r="A150" s="154"/>
      <c r="B150" s="15" t="s">
        <v>95</v>
      </c>
      <c r="C150" s="40">
        <f>Data!C177</f>
        <v>89.917446279399655</v>
      </c>
      <c r="D150" s="40">
        <f>C150*(1+D$107)</f>
        <v>97.254709895798655</v>
      </c>
      <c r="E150" s="40">
        <f t="shared" ref="E150:L150" si="23">D150*(1+E$107)</f>
        <v>104.06253958850456</v>
      </c>
      <c r="F150" s="40">
        <f t="shared" si="23"/>
        <v>111.34691735969989</v>
      </c>
      <c r="G150" s="40">
        <f t="shared" si="23"/>
        <v>119.14120157487889</v>
      </c>
      <c r="H150" s="40">
        <f t="shared" si="23"/>
        <v>125.09826165362284</v>
      </c>
      <c r="I150" s="40">
        <f t="shared" si="23"/>
        <v>131.353174736304</v>
      </c>
      <c r="J150" s="40">
        <f t="shared" si="23"/>
        <v>137.92083347311922</v>
      </c>
      <c r="K150" s="40">
        <f t="shared" si="23"/>
        <v>142.0584584773128</v>
      </c>
      <c r="L150" s="40">
        <f t="shared" si="23"/>
        <v>146.32021223163218</v>
      </c>
      <c r="M150" s="40">
        <f>L150*(1+M$107)</f>
        <v>150.70981859858117</v>
      </c>
    </row>
    <row r="151" spans="1:13" s="1" customFormat="1">
      <c r="A151" s="154"/>
      <c r="B151" s="15" t="s">
        <v>98</v>
      </c>
      <c r="C151" s="40">
        <f>Data!C190</f>
        <v>180.5363023414651</v>
      </c>
      <c r="D151" s="40">
        <f t="shared" ref="D151:M151" si="24">C151*(1+D$107)</f>
        <v>195.26806461252863</v>
      </c>
      <c r="E151" s="40">
        <f t="shared" si="24"/>
        <v>208.93682913540565</v>
      </c>
      <c r="F151" s="40">
        <f t="shared" si="24"/>
        <v>223.56240717488404</v>
      </c>
      <c r="G151" s="40">
        <f t="shared" si="24"/>
        <v>239.21177567712593</v>
      </c>
      <c r="H151" s="40">
        <f t="shared" si="24"/>
        <v>251.17236446098224</v>
      </c>
      <c r="I151" s="40">
        <f t="shared" si="24"/>
        <v>263.73098268403135</v>
      </c>
      <c r="J151" s="40">
        <f t="shared" si="24"/>
        <v>276.91753181823293</v>
      </c>
      <c r="K151" s="40">
        <f t="shared" si="24"/>
        <v>285.22505777277991</v>
      </c>
      <c r="L151" s="40">
        <f t="shared" si="24"/>
        <v>293.78180950596334</v>
      </c>
      <c r="M151" s="40">
        <f t="shared" si="24"/>
        <v>302.59526379114226</v>
      </c>
    </row>
    <row r="152" spans="1:13" s="1" customFormat="1">
      <c r="A152" s="154"/>
      <c r="B152" s="31" t="s">
        <v>32</v>
      </c>
      <c r="C152" s="1">
        <f>C149+C150+C151</f>
        <v>742.78200031523079</v>
      </c>
      <c r="D152" s="1">
        <f t="shared" ref="D152:M152" si="25">D149+D150+D151</f>
        <v>887.41785843095079</v>
      </c>
      <c r="E152" s="1">
        <f t="shared" si="25"/>
        <v>1058.9727582404091</v>
      </c>
      <c r="F152" s="1">
        <f t="shared" si="25"/>
        <v>1250.8121026405031</v>
      </c>
      <c r="G152" s="1">
        <f t="shared" si="25"/>
        <v>1460.7800012543375</v>
      </c>
      <c r="H152" s="1">
        <f t="shared" si="25"/>
        <v>1698.5612547838423</v>
      </c>
      <c r="I152" s="1">
        <f t="shared" si="25"/>
        <v>1978.7897853084551</v>
      </c>
      <c r="J152" s="1">
        <f t="shared" si="25"/>
        <v>2307.9637207644259</v>
      </c>
      <c r="K152" s="1">
        <f t="shared" si="25"/>
        <v>2685.1849535924339</v>
      </c>
      <c r="L152" s="1">
        <f t="shared" si="25"/>
        <v>3126.5037685155612</v>
      </c>
      <c r="M152" s="1">
        <f t="shared" si="25"/>
        <v>3641.4484476870271</v>
      </c>
    </row>
    <row r="153" spans="1:13" s="1" customFormat="1">
      <c r="A153" s="154"/>
      <c r="B153" s="31"/>
    </row>
    <row r="154" spans="1:13" s="2" customFormat="1">
      <c r="A154" s="154"/>
      <c r="B154" s="1" t="s">
        <v>33</v>
      </c>
      <c r="H154" s="3"/>
    </row>
    <row r="155" spans="1:13" s="2" customFormat="1">
      <c r="A155" s="154"/>
      <c r="B155" s="40" t="s">
        <v>97</v>
      </c>
      <c r="C155" s="40">
        <f>Data!C217</f>
        <v>63.006325633526551</v>
      </c>
      <c r="D155" s="40">
        <f>C155*(1+D$107)</f>
        <v>68.147641805222307</v>
      </c>
      <c r="E155" s="40">
        <f t="shared" ref="D155:M156" si="26">D155*(1+E$107)</f>
        <v>72.917976731587871</v>
      </c>
      <c r="F155" s="40">
        <f t="shared" si="26"/>
        <v>78.02223510279903</v>
      </c>
      <c r="G155" s="40">
        <f t="shared" si="26"/>
        <v>83.48379155999497</v>
      </c>
      <c r="H155" s="40">
        <f t="shared" si="26"/>
        <v>87.657981137994724</v>
      </c>
      <c r="I155" s="40">
        <f t="shared" si="26"/>
        <v>92.04088019489447</v>
      </c>
      <c r="J155" s="40">
        <f t="shared" si="26"/>
        <v>96.642924204639201</v>
      </c>
      <c r="K155" s="40">
        <f t="shared" si="26"/>
        <v>99.542211930778379</v>
      </c>
      <c r="L155" s="40">
        <f t="shared" si="26"/>
        <v>102.52847828870173</v>
      </c>
      <c r="M155" s="40">
        <f t="shared" si="26"/>
        <v>105.60433263736279</v>
      </c>
    </row>
    <row r="156" spans="1:13" s="2" customFormat="1">
      <c r="A156" s="154"/>
      <c r="B156" s="40" t="s">
        <v>99</v>
      </c>
      <c r="C156" s="40">
        <f>Data!C230</f>
        <v>24.861688937146457</v>
      </c>
      <c r="D156" s="40">
        <f t="shared" si="26"/>
        <v>26.890402754417607</v>
      </c>
      <c r="E156" s="40">
        <f t="shared" si="26"/>
        <v>28.77273094722684</v>
      </c>
      <c r="F156" s="40">
        <f t="shared" si="26"/>
        <v>30.786822113532722</v>
      </c>
      <c r="G156" s="40">
        <f t="shared" si="26"/>
        <v>32.941899661480015</v>
      </c>
      <c r="H156" s="40">
        <f t="shared" si="26"/>
        <v>34.58899464455402</v>
      </c>
      <c r="I156" s="40">
        <f t="shared" si="26"/>
        <v>36.31844437678172</v>
      </c>
      <c r="J156" s="40">
        <f t="shared" si="26"/>
        <v>38.134366595620804</v>
      </c>
      <c r="K156" s="40">
        <f t="shared" si="26"/>
        <v>39.27839759348943</v>
      </c>
      <c r="L156" s="40">
        <f t="shared" si="26"/>
        <v>40.456749521294114</v>
      </c>
      <c r="M156" s="40">
        <f t="shared" si="26"/>
        <v>41.67045200693294</v>
      </c>
    </row>
    <row r="157" spans="1:13" s="2" customFormat="1">
      <c r="A157" s="154"/>
      <c r="B157" s="1" t="s">
        <v>34</v>
      </c>
      <c r="C157" s="1">
        <f>C155+C156</f>
        <v>87.868014570673012</v>
      </c>
      <c r="D157" s="1">
        <f t="shared" ref="D157:M157" si="27">D155+D156</f>
        <v>95.038044559639914</v>
      </c>
      <c r="E157" s="1">
        <f t="shared" si="27"/>
        <v>101.6907076788147</v>
      </c>
      <c r="F157" s="1">
        <f t="shared" si="27"/>
        <v>108.80905721633175</v>
      </c>
      <c r="G157" s="1">
        <f t="shared" si="27"/>
        <v>116.42569122147498</v>
      </c>
      <c r="H157" s="1">
        <f t="shared" si="27"/>
        <v>122.24697578254874</v>
      </c>
      <c r="I157" s="1">
        <f t="shared" si="27"/>
        <v>128.35932457167618</v>
      </c>
      <c r="J157" s="1">
        <f t="shared" si="27"/>
        <v>134.77729080026</v>
      </c>
      <c r="K157" s="1">
        <f t="shared" si="27"/>
        <v>138.82060952426781</v>
      </c>
      <c r="L157" s="1">
        <f t="shared" si="27"/>
        <v>142.98522780999585</v>
      </c>
      <c r="M157" s="1">
        <f t="shared" si="27"/>
        <v>147.27478464429572</v>
      </c>
    </row>
    <row r="158" spans="1:13" s="2" customFormat="1">
      <c r="A158" s="154"/>
      <c r="H158" s="3"/>
    </row>
    <row r="159" spans="1:13" s="1" customFormat="1">
      <c r="A159" s="154"/>
      <c r="B159" s="1" t="s">
        <v>35</v>
      </c>
      <c r="C159" s="78">
        <f>C152-C157</f>
        <v>654.91398574455775</v>
      </c>
      <c r="D159" s="78">
        <f t="shared" ref="D159:M159" si="28">D152-D157</f>
        <v>792.37981387131083</v>
      </c>
      <c r="E159" s="78">
        <f t="shared" si="28"/>
        <v>957.28205056159436</v>
      </c>
      <c r="F159" s="78">
        <f t="shared" si="28"/>
        <v>1142.0030454241714</v>
      </c>
      <c r="G159" s="78">
        <f t="shared" si="28"/>
        <v>1344.3543100328625</v>
      </c>
      <c r="H159" s="78">
        <f t="shared" si="28"/>
        <v>1576.3142790012935</v>
      </c>
      <c r="I159" s="78">
        <f t="shared" si="28"/>
        <v>1850.430460736779</v>
      </c>
      <c r="J159" s="78">
        <f t="shared" si="28"/>
        <v>2173.1864299641661</v>
      </c>
      <c r="K159" s="78">
        <f t="shared" si="28"/>
        <v>2546.3643440681662</v>
      </c>
      <c r="L159" s="78">
        <f t="shared" si="28"/>
        <v>2983.5185407055656</v>
      </c>
      <c r="M159" s="78">
        <f t="shared" si="28"/>
        <v>3494.1736630427313</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topLeftCell="A299" zoomScale="120" zoomScaleNormal="120" workbookViewId="0">
      <selection activeCell="D312" sqref="D312"/>
    </sheetView>
  </sheetViews>
  <sheetFormatPr defaultColWidth="10.85546875" defaultRowHeight="15.75"/>
  <cols>
    <col min="1" max="1" width="10.85546875" style="57"/>
    <col min="2" max="2" width="45.42578125" style="57" customWidth="1"/>
    <col min="3" max="3" width="19.7109375" style="57" customWidth="1"/>
    <col min="4" max="4" width="21.85546875" style="57" bestFit="1" customWidth="1"/>
    <col min="5" max="6" width="29.85546875" style="57" bestFit="1" customWidth="1"/>
    <col min="7" max="7" width="36.140625" style="57" bestFit="1" customWidth="1"/>
    <col min="8" max="8" width="13.140625" style="57" customWidth="1"/>
    <col min="9" max="12" width="10.85546875" style="57"/>
    <col min="13" max="13" width="15" style="57" bestFit="1" customWidth="1"/>
    <col min="14" max="16384" width="10.85546875" style="57"/>
  </cols>
  <sheetData>
    <row r="1" spans="1:13">
      <c r="B1" s="93"/>
    </row>
    <row r="2" spans="1:13" ht="138.94999999999999" customHeight="1">
      <c r="B2" s="164" t="s">
        <v>132</v>
      </c>
      <c r="C2" s="165"/>
      <c r="D2" s="165"/>
      <c r="E2" s="165"/>
      <c r="F2" s="165"/>
    </row>
    <row r="4" spans="1:13" s="2" customFormat="1" ht="15">
      <c r="B4" s="1"/>
      <c r="C4" s="112">
        <v>2021</v>
      </c>
      <c r="D4" s="112">
        <v>2020</v>
      </c>
      <c r="E4" s="111">
        <v>2019</v>
      </c>
      <c r="F4" s="1"/>
      <c r="G4" s="1"/>
      <c r="H4" s="37"/>
      <c r="I4" s="1"/>
      <c r="J4" s="1"/>
      <c r="K4" s="37"/>
      <c r="L4" s="1"/>
      <c r="M4" s="37"/>
    </row>
    <row r="5" spans="1:13" s="2" customFormat="1">
      <c r="A5" s="170" t="s">
        <v>202</v>
      </c>
      <c r="B5" s="19" t="s">
        <v>36</v>
      </c>
      <c r="C5" s="20">
        <v>5710.1</v>
      </c>
      <c r="D5" s="56">
        <v>4358.3999999999996</v>
      </c>
      <c r="E5" s="1">
        <v>4478.5</v>
      </c>
      <c r="G5" s="96" t="s">
        <v>92</v>
      </c>
      <c r="H5" s="99">
        <v>2021</v>
      </c>
      <c r="I5" s="56"/>
      <c r="J5" s="56"/>
      <c r="K5" s="56"/>
      <c r="L5" s="56"/>
      <c r="M5" s="56"/>
    </row>
    <row r="6" spans="1:13" s="2" customFormat="1">
      <c r="A6" s="170"/>
      <c r="B6" s="23" t="s">
        <v>56</v>
      </c>
      <c r="C6" s="24">
        <v>1693.4</v>
      </c>
      <c r="D6" s="54"/>
      <c r="G6" s="68" t="s">
        <v>64</v>
      </c>
      <c r="H6" s="97">
        <f>C6/$C$5</f>
        <v>0.296562231834819</v>
      </c>
      <c r="I6" s="54"/>
      <c r="J6" s="54"/>
      <c r="K6" s="54"/>
      <c r="L6" s="54"/>
      <c r="M6" s="54"/>
    </row>
    <row r="7" spans="1:13" s="2" customFormat="1">
      <c r="A7" s="170"/>
      <c r="B7" s="14" t="s">
        <v>115</v>
      </c>
      <c r="C7" s="12">
        <v>1024.8</v>
      </c>
      <c r="D7" s="12"/>
      <c r="G7" s="69" t="s">
        <v>60</v>
      </c>
      <c r="H7" s="97">
        <f>C7/$C$5</f>
        <v>0.17947146284653506</v>
      </c>
      <c r="I7" s="12"/>
      <c r="J7" s="12"/>
      <c r="K7" s="12"/>
      <c r="L7" s="12"/>
      <c r="M7" s="12"/>
    </row>
    <row r="8" spans="1:13" s="2" customFormat="1">
      <c r="A8" s="170"/>
      <c r="B8" s="14" t="s">
        <v>116</v>
      </c>
      <c r="C8" s="12">
        <v>668.6</v>
      </c>
      <c r="D8" s="22"/>
      <c r="G8" s="69" t="s">
        <v>61</v>
      </c>
      <c r="H8" s="97">
        <f>C8/$C$5</f>
        <v>0.11709076898828391</v>
      </c>
      <c r="I8" s="22"/>
      <c r="J8" s="22"/>
      <c r="K8" s="22"/>
      <c r="L8" s="22"/>
      <c r="M8" s="22"/>
    </row>
    <row r="9" spans="1:13" s="2" customFormat="1">
      <c r="A9" s="170"/>
      <c r="B9" s="14"/>
      <c r="C9" s="12"/>
      <c r="D9" s="22"/>
      <c r="G9" s="70"/>
      <c r="H9" s="97"/>
    </row>
    <row r="10" spans="1:13" s="2" customFormat="1">
      <c r="A10" s="170"/>
      <c r="B10" s="2" t="s">
        <v>65</v>
      </c>
      <c r="C10" s="12">
        <v>3100.5</v>
      </c>
      <c r="D10" s="12"/>
      <c r="G10" s="71" t="s">
        <v>65</v>
      </c>
      <c r="H10" s="97">
        <f>C10/$C$5</f>
        <v>0.5429852366858724</v>
      </c>
      <c r="I10" s="12"/>
      <c r="J10" s="12"/>
      <c r="K10" s="12"/>
      <c r="L10" s="12"/>
      <c r="M10" s="12"/>
    </row>
    <row r="11" spans="1:13" s="2" customFormat="1">
      <c r="A11" s="170"/>
      <c r="B11" s="14" t="s">
        <v>62</v>
      </c>
      <c r="C11" s="12">
        <v>2225</v>
      </c>
      <c r="D11" s="12"/>
      <c r="G11" s="69" t="s">
        <v>62</v>
      </c>
      <c r="H11" s="97">
        <f>C11/$C$5</f>
        <v>0.38966042626223707</v>
      </c>
      <c r="I11" s="12"/>
      <c r="J11" s="12"/>
      <c r="K11" s="12"/>
      <c r="L11" s="12"/>
      <c r="M11" s="12"/>
    </row>
    <row r="12" spans="1:13" s="2" customFormat="1">
      <c r="A12" s="170"/>
      <c r="B12" s="14" t="s">
        <v>63</v>
      </c>
      <c r="C12" s="12">
        <v>875.4</v>
      </c>
      <c r="D12" s="12"/>
      <c r="G12" s="69" t="s">
        <v>63</v>
      </c>
      <c r="H12" s="97">
        <f>C12/$C$5</f>
        <v>0.1533072975954887</v>
      </c>
      <c r="I12" s="12"/>
      <c r="J12" s="12"/>
      <c r="K12" s="12"/>
      <c r="L12" s="12"/>
      <c r="M12" s="12"/>
    </row>
    <row r="13" spans="1:13" s="2" customFormat="1">
      <c r="A13" s="170"/>
      <c r="B13" s="18"/>
      <c r="C13" s="10"/>
      <c r="D13" s="12"/>
      <c r="G13" s="70"/>
      <c r="H13" s="97"/>
    </row>
    <row r="14" spans="1:13" s="2" customFormat="1">
      <c r="A14" s="170"/>
      <c r="B14" s="139" t="s">
        <v>57</v>
      </c>
      <c r="C14" s="10">
        <v>916.2</v>
      </c>
      <c r="D14" s="12"/>
      <c r="G14" s="98" t="s">
        <v>37</v>
      </c>
      <c r="H14" s="97">
        <f>C14/$C$5</f>
        <v>0.1604525314793086</v>
      </c>
      <c r="I14" s="12"/>
      <c r="J14" s="12"/>
      <c r="K14" s="12"/>
      <c r="L14" s="12"/>
      <c r="M14" s="12"/>
    </row>
    <row r="15" spans="1:13" s="2" customFormat="1">
      <c r="A15" s="170"/>
      <c r="B15" s="14" t="s">
        <v>113</v>
      </c>
      <c r="C15" s="10">
        <v>603.29999999999995</v>
      </c>
      <c r="D15" s="12"/>
      <c r="G15" s="69" t="s">
        <v>49</v>
      </c>
      <c r="H15" s="97">
        <f>C15/$C$5</f>
        <v>0.10565489220854274</v>
      </c>
      <c r="I15" s="12"/>
      <c r="J15" s="12"/>
      <c r="K15" s="12"/>
      <c r="L15" s="12"/>
      <c r="M15" s="12"/>
    </row>
    <row r="16" spans="1:13" s="2" customFormat="1">
      <c r="A16" s="170"/>
      <c r="B16" s="14" t="s">
        <v>114</v>
      </c>
      <c r="C16" s="10">
        <v>312.89999999999998</v>
      </c>
      <c r="D16" s="12"/>
      <c r="G16" s="69" t="s">
        <v>48</v>
      </c>
      <c r="H16" s="97">
        <f>C16/$C$5</f>
        <v>5.4797639270765829E-2</v>
      </c>
      <c r="I16" s="12"/>
      <c r="J16" s="12"/>
      <c r="K16" s="12"/>
      <c r="L16" s="12"/>
      <c r="M16" s="12"/>
    </row>
    <row r="17" spans="1:13" s="2" customFormat="1" ht="15">
      <c r="A17" s="170"/>
      <c r="D17" s="10"/>
    </row>
    <row r="18" spans="1:13" s="1" customFormat="1" ht="15">
      <c r="A18" s="170"/>
      <c r="B18" s="25" t="s">
        <v>38</v>
      </c>
      <c r="C18" s="26">
        <v>1751.6</v>
      </c>
      <c r="D18" s="20"/>
      <c r="E18" s="20"/>
      <c r="F18" s="20"/>
      <c r="G18" s="20"/>
      <c r="H18" s="20"/>
      <c r="I18" s="20"/>
      <c r="J18" s="20"/>
      <c r="K18" s="20"/>
      <c r="L18" s="20"/>
      <c r="M18" s="20"/>
    </row>
    <row r="19" spans="1:13" s="2" customFormat="1" ht="15">
      <c r="A19" s="170"/>
      <c r="B19" s="27" t="s">
        <v>56</v>
      </c>
      <c r="C19" s="28">
        <f>(C18-C27)*(H6/(H6+H10))</f>
        <v>517.17952815035767</v>
      </c>
      <c r="D19" s="54"/>
      <c r="E19" s="54"/>
      <c r="F19" s="54"/>
      <c r="G19" s="54"/>
      <c r="H19" s="54"/>
      <c r="I19" s="54"/>
      <c r="J19" s="54"/>
      <c r="K19" s="54"/>
      <c r="L19" s="54"/>
      <c r="M19" s="54"/>
    </row>
    <row r="20" spans="1:13" s="2" customFormat="1" ht="15">
      <c r="A20" s="170"/>
      <c r="B20" s="29" t="s">
        <v>115</v>
      </c>
      <c r="C20" s="28">
        <f>C19*(H7/H6)</f>
        <v>312.9830993554308</v>
      </c>
      <c r="D20" s="12"/>
      <c r="E20" s="12"/>
      <c r="F20" s="12"/>
      <c r="G20" s="12"/>
      <c r="H20" s="12"/>
      <c r="I20" s="12"/>
      <c r="J20" s="12"/>
      <c r="K20" s="12"/>
      <c r="L20" s="12"/>
      <c r="M20" s="12"/>
    </row>
    <row r="21" spans="1:13" s="2" customFormat="1" ht="15">
      <c r="A21" s="170"/>
      <c r="B21" s="29" t="s">
        <v>116</v>
      </c>
      <c r="C21" s="28">
        <f>C19*(H8/H6)</f>
        <v>204.19642879492685</v>
      </c>
      <c r="D21" s="22"/>
      <c r="E21" s="22"/>
      <c r="F21" s="22"/>
      <c r="G21" s="22"/>
      <c r="H21" s="22"/>
      <c r="I21" s="22"/>
      <c r="J21" s="22"/>
      <c r="K21" s="22"/>
      <c r="L21" s="22"/>
      <c r="M21" s="22"/>
    </row>
    <row r="22" spans="1:13" s="2" customFormat="1" ht="15">
      <c r="A22" s="170"/>
      <c r="B22" s="30"/>
      <c r="C22" s="28"/>
      <c r="D22" s="12"/>
      <c r="E22"/>
      <c r="H22" s="3"/>
    </row>
    <row r="23" spans="1:13" s="2" customFormat="1" ht="15">
      <c r="A23" s="170"/>
      <c r="B23" s="9" t="s">
        <v>65</v>
      </c>
      <c r="C23" s="28">
        <f>C18-C19-C27</f>
        <v>946.92047184964213</v>
      </c>
      <c r="D23" s="12"/>
      <c r="E23" s="12"/>
      <c r="F23" s="12"/>
      <c r="G23" s="12"/>
      <c r="H23" s="12"/>
      <c r="I23" s="12"/>
      <c r="J23" s="12"/>
      <c r="K23" s="12"/>
      <c r="L23" s="12"/>
      <c r="M23" s="12"/>
    </row>
    <row r="24" spans="1:13" s="2" customFormat="1" ht="15">
      <c r="A24" s="170"/>
      <c r="B24" s="29" t="s">
        <v>62</v>
      </c>
      <c r="C24" s="28">
        <f>C23*(H11/H10)</f>
        <v>679.53492980662918</v>
      </c>
      <c r="D24" s="12"/>
      <c r="E24" s="12"/>
      <c r="F24" s="12"/>
      <c r="G24" s="12"/>
      <c r="H24" s="12"/>
      <c r="I24" s="12"/>
      <c r="J24" s="12"/>
      <c r="K24" s="12"/>
      <c r="L24" s="12"/>
      <c r="M24" s="12"/>
    </row>
    <row r="25" spans="1:13" s="2" customFormat="1" ht="15">
      <c r="A25" s="170"/>
      <c r="B25" s="29" t="s">
        <v>63</v>
      </c>
      <c r="C25" s="28">
        <f>C23*(H12/H10)</f>
        <v>267.35500114729132</v>
      </c>
      <c r="D25" s="12"/>
      <c r="E25" s="12"/>
      <c r="F25" s="12"/>
      <c r="G25" s="12"/>
      <c r="H25" s="12"/>
      <c r="I25" s="12"/>
      <c r="J25" s="12"/>
      <c r="K25" s="12"/>
      <c r="L25" s="12"/>
      <c r="M25" s="12"/>
    </row>
    <row r="26" spans="1:13" s="2" customFormat="1" ht="15">
      <c r="A26" s="170"/>
      <c r="B26" s="18"/>
      <c r="C26" s="28"/>
      <c r="D26" s="12"/>
      <c r="E26"/>
      <c r="H26" s="3"/>
    </row>
    <row r="27" spans="1:13" s="2" customFormat="1" ht="15">
      <c r="A27" s="170"/>
      <c r="B27" s="13" t="s">
        <v>57</v>
      </c>
      <c r="C27" s="28">
        <v>287.5</v>
      </c>
      <c r="D27" s="12"/>
      <c r="E27" s="12"/>
      <c r="F27" s="12"/>
      <c r="G27" s="12"/>
      <c r="H27" s="12"/>
      <c r="I27" s="12"/>
      <c r="J27" s="12"/>
      <c r="K27" s="12"/>
      <c r="L27" s="12"/>
      <c r="M27" s="12"/>
    </row>
    <row r="28" spans="1:13" s="2" customFormat="1" ht="15">
      <c r="A28" s="170"/>
      <c r="B28" s="14" t="s">
        <v>113</v>
      </c>
      <c r="C28" s="28">
        <f>C27*(H7/H6)</f>
        <v>173.98724459666943</v>
      </c>
      <c r="D28" s="21"/>
      <c r="E28" s="21"/>
      <c r="F28" s="21"/>
      <c r="G28" s="21"/>
      <c r="H28" s="21"/>
      <c r="I28" s="21"/>
      <c r="J28" s="21"/>
      <c r="K28" s="21"/>
      <c r="L28" s="21"/>
      <c r="M28" s="21"/>
    </row>
    <row r="29" spans="1:13" s="2" customFormat="1" ht="15">
      <c r="A29" s="170"/>
      <c r="B29" s="14" t="s">
        <v>114</v>
      </c>
      <c r="C29" s="28">
        <f>C27*(H8/H6)</f>
        <v>113.51275540333057</v>
      </c>
      <c r="D29" s="21"/>
      <c r="E29" s="21"/>
      <c r="F29" s="21"/>
      <c r="G29" s="21"/>
      <c r="H29" s="21"/>
      <c r="I29" s="21"/>
      <c r="J29" s="21"/>
      <c r="K29" s="21"/>
      <c r="L29" s="21"/>
      <c r="M29" s="21"/>
    </row>
    <row r="30" spans="1:13" s="2" customFormat="1" ht="15">
      <c r="A30" s="170"/>
      <c r="B30" s="11"/>
      <c r="C30" s="12"/>
      <c r="D30" s="12"/>
      <c r="E30"/>
      <c r="H30" s="3"/>
    </row>
    <row r="31" spans="1:13" s="1" customFormat="1" ht="15">
      <c r="A31" s="170"/>
      <c r="B31" s="19" t="s">
        <v>39</v>
      </c>
      <c r="C31" s="20">
        <f>C5-C18</f>
        <v>3958.5000000000005</v>
      </c>
      <c r="D31" s="20"/>
      <c r="E31" s="20"/>
      <c r="F31" s="20"/>
      <c r="G31" s="20"/>
      <c r="H31" s="20"/>
      <c r="I31" s="20"/>
      <c r="J31" s="20"/>
      <c r="K31" s="20"/>
      <c r="L31" s="20"/>
      <c r="M31" s="20"/>
    </row>
    <row r="32" spans="1:13" s="2" customFormat="1" ht="15">
      <c r="A32" s="170"/>
      <c r="B32" s="27" t="s">
        <v>56</v>
      </c>
      <c r="C32" s="12">
        <f>C6-C19</f>
        <v>1176.2204718496423</v>
      </c>
      <c r="D32" s="12"/>
      <c r="E32" s="12"/>
      <c r="F32" s="12"/>
      <c r="G32" s="12"/>
      <c r="H32" s="12"/>
      <c r="I32" s="12"/>
      <c r="J32" s="12"/>
      <c r="K32" s="12"/>
      <c r="L32" s="12"/>
      <c r="M32" s="12"/>
    </row>
    <row r="33" spans="1:13" s="2" customFormat="1" ht="15">
      <c r="A33" s="170"/>
      <c r="B33" s="29" t="s">
        <v>115</v>
      </c>
      <c r="C33" s="12">
        <f>C7-C20</f>
        <v>711.81690064456916</v>
      </c>
      <c r="D33" s="12"/>
      <c r="E33" s="12"/>
      <c r="F33" s="12"/>
      <c r="G33" s="12"/>
      <c r="H33" s="12"/>
      <c r="I33" s="12"/>
      <c r="J33" s="12"/>
      <c r="K33" s="12"/>
      <c r="L33" s="12"/>
      <c r="M33" s="12"/>
    </row>
    <row r="34" spans="1:13" s="2" customFormat="1" ht="15">
      <c r="A34" s="170"/>
      <c r="B34" s="29" t="s">
        <v>116</v>
      </c>
      <c r="C34" s="12">
        <f>C8-C21</f>
        <v>464.40357120507315</v>
      </c>
      <c r="D34" s="12"/>
      <c r="E34" s="12"/>
      <c r="F34" s="12"/>
      <c r="G34" s="12"/>
      <c r="H34" s="12"/>
      <c r="I34" s="12"/>
      <c r="J34" s="12"/>
      <c r="K34" s="12"/>
      <c r="L34" s="12"/>
      <c r="M34" s="12"/>
    </row>
    <row r="35" spans="1:13" s="2" customFormat="1" ht="15">
      <c r="A35" s="170"/>
      <c r="B35" s="30"/>
      <c r="C35" s="12"/>
      <c r="D35" s="12"/>
      <c r="E35" s="12"/>
      <c r="F35" s="12"/>
      <c r="G35" s="12"/>
      <c r="H35" s="12"/>
      <c r="I35" s="12"/>
      <c r="J35" s="12"/>
      <c r="K35" s="12"/>
      <c r="L35" s="12"/>
      <c r="M35" s="12"/>
    </row>
    <row r="36" spans="1:13" s="2" customFormat="1" ht="15">
      <c r="A36" s="170"/>
      <c r="B36" s="9" t="s">
        <v>65</v>
      </c>
      <c r="C36" s="12">
        <f>C10-C23</f>
        <v>2153.5795281503579</v>
      </c>
      <c r="D36" s="12"/>
      <c r="E36" s="12"/>
      <c r="F36" s="12"/>
      <c r="G36" s="12"/>
      <c r="H36" s="12"/>
      <c r="I36" s="12"/>
      <c r="J36" s="12"/>
      <c r="K36" s="12"/>
      <c r="L36" s="12"/>
      <c r="M36" s="12"/>
    </row>
    <row r="37" spans="1:13" s="2" customFormat="1" ht="15">
      <c r="A37" s="170"/>
      <c r="B37" s="29" t="s">
        <v>62</v>
      </c>
      <c r="C37" s="12">
        <f>C11-C24</f>
        <v>1545.4650701933708</v>
      </c>
      <c r="D37" s="12"/>
      <c r="E37" s="12"/>
      <c r="F37" s="12"/>
      <c r="G37" s="12"/>
      <c r="H37" s="12"/>
      <c r="I37" s="12"/>
      <c r="J37" s="12"/>
      <c r="K37" s="12"/>
      <c r="L37" s="12"/>
      <c r="M37" s="12"/>
    </row>
    <row r="38" spans="1:13" s="2" customFormat="1" ht="15">
      <c r="A38" s="170"/>
      <c r="B38" s="29" t="s">
        <v>63</v>
      </c>
      <c r="C38" s="12">
        <f>C12-C25</f>
        <v>608.04499885270866</v>
      </c>
      <c r="D38" s="12"/>
      <c r="E38" s="12"/>
      <c r="F38" s="12"/>
      <c r="G38" s="12"/>
      <c r="H38" s="12"/>
      <c r="I38" s="12"/>
      <c r="J38" s="12"/>
      <c r="K38" s="12"/>
      <c r="L38" s="12"/>
      <c r="M38" s="12"/>
    </row>
    <row r="39" spans="1:13" s="2" customFormat="1" ht="15">
      <c r="A39" s="170"/>
      <c r="B39" s="18"/>
      <c r="C39" s="12"/>
      <c r="D39" s="12"/>
      <c r="E39" s="12"/>
      <c r="F39" s="12"/>
      <c r="G39" s="12"/>
      <c r="H39" s="12"/>
      <c r="I39" s="12"/>
      <c r="J39" s="12"/>
      <c r="K39" s="12"/>
      <c r="L39" s="12"/>
      <c r="M39" s="12"/>
    </row>
    <row r="40" spans="1:13" s="2" customFormat="1" ht="15">
      <c r="A40" s="170"/>
      <c r="B40" s="55" t="s">
        <v>57</v>
      </c>
      <c r="C40" s="12">
        <f>C14-C27</f>
        <v>628.70000000000005</v>
      </c>
      <c r="D40" s="12"/>
      <c r="E40" s="12"/>
      <c r="F40" s="12"/>
      <c r="G40" s="12"/>
      <c r="H40" s="12"/>
      <c r="I40" s="12"/>
      <c r="J40" s="12"/>
      <c r="K40" s="12"/>
      <c r="L40" s="12"/>
      <c r="M40" s="12"/>
    </row>
    <row r="41" spans="1:13" s="2" customFormat="1" ht="15">
      <c r="A41" s="170"/>
      <c r="B41" s="14" t="s">
        <v>113</v>
      </c>
      <c r="C41" s="12">
        <f>C15-C28</f>
        <v>429.31275540333053</v>
      </c>
      <c r="D41" s="12"/>
      <c r="E41" s="12"/>
      <c r="F41" s="12"/>
      <c r="G41" s="12"/>
      <c r="H41" s="12"/>
      <c r="I41" s="12"/>
      <c r="J41" s="12"/>
      <c r="K41" s="12"/>
      <c r="L41" s="12"/>
      <c r="M41" s="12"/>
    </row>
    <row r="42" spans="1:13" s="2" customFormat="1" ht="15">
      <c r="A42" s="170"/>
      <c r="B42" s="14" t="s">
        <v>114</v>
      </c>
      <c r="C42" s="12">
        <f>C16-C29</f>
        <v>199.3872445966694</v>
      </c>
      <c r="D42" s="12"/>
      <c r="E42" s="12"/>
      <c r="F42" s="12"/>
      <c r="G42" s="12"/>
      <c r="H42" s="12"/>
      <c r="I42" s="12"/>
      <c r="J42" s="12"/>
      <c r="K42" s="12"/>
      <c r="L42" s="12"/>
      <c r="M42" s="12"/>
    </row>
    <row r="43" spans="1:13" s="2" customFormat="1" ht="15">
      <c r="A43" s="170"/>
      <c r="B43" s="14"/>
      <c r="H43" s="3"/>
    </row>
    <row r="44" spans="1:13" s="2" customFormat="1" ht="15">
      <c r="A44" s="170"/>
      <c r="B44" s="19" t="s">
        <v>40</v>
      </c>
      <c r="C44" s="10"/>
      <c r="D44" s="12"/>
      <c r="E44"/>
      <c r="H44" s="3"/>
    </row>
    <row r="45" spans="1:13" s="1" customFormat="1" ht="15">
      <c r="A45" s="170"/>
      <c r="B45" s="19" t="s">
        <v>41</v>
      </c>
      <c r="C45" s="20">
        <v>1466.5</v>
      </c>
      <c r="D45" s="20"/>
      <c r="E45" s="20"/>
      <c r="F45" s="20"/>
      <c r="G45" s="20"/>
      <c r="H45" s="20"/>
      <c r="I45" s="20"/>
      <c r="J45" s="20"/>
      <c r="K45" s="20"/>
      <c r="L45" s="20"/>
      <c r="M45" s="20"/>
    </row>
    <row r="46" spans="1:13" s="2" customFormat="1" ht="15">
      <c r="A46" s="170"/>
      <c r="B46" s="27" t="s">
        <v>56</v>
      </c>
      <c r="C46" s="12">
        <f>$C$45*H6</f>
        <v>434.90851298576206</v>
      </c>
      <c r="D46" s="12"/>
      <c r="E46" s="12"/>
      <c r="F46" s="12"/>
      <c r="G46" s="12"/>
      <c r="H46" s="12"/>
      <c r="I46" s="12"/>
      <c r="J46" s="12"/>
      <c r="K46" s="12"/>
      <c r="L46" s="12"/>
      <c r="M46" s="12"/>
    </row>
    <row r="47" spans="1:13" s="2" customFormat="1" ht="15">
      <c r="A47" s="170"/>
      <c r="B47" s="29" t="s">
        <v>115</v>
      </c>
      <c r="C47" s="12">
        <f>$C$45*H7</f>
        <v>263.19490026444367</v>
      </c>
    </row>
    <row r="48" spans="1:13" s="2" customFormat="1" ht="15">
      <c r="A48" s="170"/>
      <c r="B48" s="29" t="s">
        <v>116</v>
      </c>
      <c r="C48" s="12">
        <f>$C$45*H8</f>
        <v>171.71361272131836</v>
      </c>
    </row>
    <row r="49" spans="1:13" s="2" customFormat="1" ht="15">
      <c r="A49" s="170"/>
      <c r="B49" s="30"/>
      <c r="C49" s="12"/>
      <c r="E49"/>
      <c r="H49" s="3"/>
    </row>
    <row r="50" spans="1:13" s="2" customFormat="1" ht="15">
      <c r="A50" s="170"/>
      <c r="B50" s="9" t="s">
        <v>65</v>
      </c>
      <c r="C50" s="12">
        <f>$C$45*H10</f>
        <v>796.28784959983182</v>
      </c>
    </row>
    <row r="51" spans="1:13" s="2" customFormat="1" ht="15">
      <c r="A51" s="170"/>
      <c r="B51" s="29" t="s">
        <v>62</v>
      </c>
      <c r="C51" s="12">
        <f>$C$45*H11</f>
        <v>571.43701511357062</v>
      </c>
    </row>
    <row r="52" spans="1:13" s="2" customFormat="1" ht="15">
      <c r="A52" s="170"/>
      <c r="B52" s="29" t="s">
        <v>63</v>
      </c>
      <c r="C52" s="12">
        <f>$C$45*H12</f>
        <v>224.82515192378418</v>
      </c>
    </row>
    <row r="53" spans="1:13" s="2" customFormat="1" ht="15">
      <c r="A53" s="170"/>
      <c r="B53" s="18"/>
      <c r="C53" s="12"/>
      <c r="E53" s="10"/>
      <c r="F53" s="10"/>
      <c r="H53" s="3"/>
    </row>
    <row r="54" spans="1:13" s="2" customFormat="1" ht="15">
      <c r="A54" s="170"/>
      <c r="B54" s="55" t="s">
        <v>57</v>
      </c>
      <c r="C54" s="12">
        <f>$C$45*H14</f>
        <v>235.30363741440607</v>
      </c>
    </row>
    <row r="55" spans="1:13" s="2" customFormat="1" ht="15">
      <c r="A55" s="170"/>
      <c r="B55" s="14" t="s">
        <v>113</v>
      </c>
      <c r="C55" s="12">
        <f>$C$45*H15</f>
        <v>154.94289942382792</v>
      </c>
    </row>
    <row r="56" spans="1:13" s="2" customFormat="1" ht="15">
      <c r="A56" s="170"/>
      <c r="B56" s="14" t="s">
        <v>114</v>
      </c>
      <c r="C56" s="12">
        <f>$C$45*H16</f>
        <v>80.360737990578087</v>
      </c>
    </row>
    <row r="57" spans="1:13" s="2" customFormat="1" ht="15">
      <c r="A57" s="170"/>
      <c r="B57" s="14"/>
      <c r="C57" s="10"/>
      <c r="D57" s="12"/>
      <c r="E57"/>
      <c r="H57" s="3"/>
    </row>
    <row r="58" spans="1:13" s="1" customFormat="1" ht="15">
      <c r="A58" s="170"/>
      <c r="B58" s="19" t="s">
        <v>42</v>
      </c>
      <c r="C58" s="20">
        <v>671</v>
      </c>
      <c r="D58" s="20"/>
      <c r="E58" s="20"/>
      <c r="F58" s="20"/>
      <c r="G58" s="20"/>
      <c r="H58" s="20"/>
      <c r="I58" s="20"/>
      <c r="J58" s="20"/>
      <c r="K58" s="20"/>
      <c r="L58" s="20"/>
      <c r="M58" s="20"/>
    </row>
    <row r="59" spans="1:13" s="2" customFormat="1" ht="15">
      <c r="A59" s="170"/>
      <c r="B59" s="27" t="s">
        <v>56</v>
      </c>
      <c r="C59" s="12">
        <f>$C$58*H6</f>
        <v>198.99325756116355</v>
      </c>
      <c r="D59" s="12"/>
      <c r="E59" s="12"/>
      <c r="F59" s="12"/>
      <c r="G59" s="12"/>
      <c r="H59" s="12"/>
      <c r="I59" s="12"/>
      <c r="J59" s="12"/>
      <c r="K59" s="12"/>
      <c r="L59" s="12"/>
      <c r="M59" s="12"/>
    </row>
    <row r="60" spans="1:13" s="2" customFormat="1" ht="15">
      <c r="A60" s="170"/>
      <c r="B60" s="29" t="s">
        <v>115</v>
      </c>
      <c r="C60" s="12">
        <f>$C$58*H7</f>
        <v>120.42535157002503</v>
      </c>
    </row>
    <row r="61" spans="1:13" s="2" customFormat="1" ht="15">
      <c r="A61" s="170"/>
      <c r="B61" s="29" t="s">
        <v>116</v>
      </c>
      <c r="C61" s="12">
        <f>$C$58*H8</f>
        <v>78.567905991138502</v>
      </c>
    </row>
    <row r="62" spans="1:13" s="2" customFormat="1" ht="15">
      <c r="A62" s="170"/>
      <c r="B62" s="30"/>
      <c r="C62" s="12"/>
    </row>
    <row r="63" spans="1:13" s="2" customFormat="1" ht="15">
      <c r="A63" s="170"/>
      <c r="B63" s="9" t="s">
        <v>65</v>
      </c>
      <c r="C63" s="12">
        <f>$C$58*H10</f>
        <v>364.3430938162204</v>
      </c>
      <c r="D63" s="12"/>
      <c r="E63" s="12"/>
      <c r="F63" s="12"/>
      <c r="G63" s="12"/>
      <c r="H63" s="12"/>
      <c r="I63" s="12"/>
      <c r="J63" s="12"/>
      <c r="K63" s="12"/>
      <c r="L63" s="12"/>
      <c r="M63" s="12"/>
    </row>
    <row r="64" spans="1:13" s="2" customFormat="1" ht="15">
      <c r="A64" s="170"/>
      <c r="B64" s="29" t="s">
        <v>62</v>
      </c>
      <c r="C64" s="12">
        <f>$C$58*H11</f>
        <v>261.46214602196108</v>
      </c>
    </row>
    <row r="65" spans="1:13" s="2" customFormat="1" ht="15">
      <c r="A65" s="170"/>
      <c r="B65" s="29" t="s">
        <v>63</v>
      </c>
      <c r="C65" s="12">
        <f>$C$58*H12</f>
        <v>102.86919668657292</v>
      </c>
    </row>
    <row r="66" spans="1:13" s="2" customFormat="1" ht="15">
      <c r="A66" s="170"/>
      <c r="B66" s="18"/>
      <c r="C66" s="12"/>
    </row>
    <row r="67" spans="1:13" s="2" customFormat="1" ht="15">
      <c r="A67" s="170"/>
      <c r="B67" s="55" t="s">
        <v>57</v>
      </c>
      <c r="C67" s="12">
        <f>$C$58*H14</f>
        <v>107.66364862261607</v>
      </c>
      <c r="D67" s="12"/>
      <c r="E67" s="12"/>
      <c r="F67" s="12"/>
      <c r="G67" s="12"/>
      <c r="H67" s="12"/>
      <c r="I67" s="12"/>
      <c r="J67" s="12"/>
      <c r="K67" s="12"/>
      <c r="L67" s="12"/>
      <c r="M67" s="12"/>
    </row>
    <row r="68" spans="1:13" s="2" customFormat="1" ht="15">
      <c r="A68" s="170"/>
      <c r="B68" s="14" t="s">
        <v>113</v>
      </c>
      <c r="C68" s="12">
        <f>$C$58*H15</f>
        <v>70.894432671932179</v>
      </c>
    </row>
    <row r="69" spans="1:13" s="2" customFormat="1" ht="15">
      <c r="A69" s="170"/>
      <c r="B69" s="14" t="s">
        <v>114</v>
      </c>
      <c r="C69" s="12">
        <f>$C$58*H16</f>
        <v>36.769215950683872</v>
      </c>
    </row>
    <row r="70" spans="1:13" s="2" customFormat="1" ht="15">
      <c r="A70" s="170"/>
      <c r="B70" s="14"/>
      <c r="C70" s="10"/>
      <c r="D70" s="12"/>
      <c r="E70"/>
      <c r="H70" s="3"/>
    </row>
    <row r="71" spans="1:13" s="2" customFormat="1" ht="15">
      <c r="A71" s="170"/>
      <c r="B71" s="11" t="s">
        <v>43</v>
      </c>
      <c r="C71" s="20">
        <f>C45+C58</f>
        <v>2137.5</v>
      </c>
      <c r="D71" s="20"/>
      <c r="E71" s="20"/>
      <c r="F71" s="20"/>
      <c r="G71" s="20"/>
      <c r="H71" s="20"/>
      <c r="I71" s="20"/>
      <c r="J71" s="20"/>
      <c r="K71" s="20"/>
      <c r="L71" s="20"/>
      <c r="M71" s="20"/>
    </row>
    <row r="72" spans="1:13" s="2" customFormat="1" ht="15">
      <c r="A72" s="170"/>
      <c r="B72" s="27" t="s">
        <v>56</v>
      </c>
      <c r="C72" s="12">
        <f t="shared" ref="C72:C82" si="0">C46+C59</f>
        <v>633.9017705469256</v>
      </c>
      <c r="D72" s="12"/>
      <c r="E72" s="12"/>
      <c r="F72" s="12"/>
      <c r="G72" s="12"/>
      <c r="H72" s="12"/>
      <c r="I72" s="12"/>
      <c r="J72" s="12"/>
      <c r="K72" s="12"/>
      <c r="L72" s="12"/>
      <c r="M72" s="12"/>
    </row>
    <row r="73" spans="1:13" s="2" customFormat="1" ht="15">
      <c r="A73" s="170"/>
      <c r="B73" s="29" t="s">
        <v>115</v>
      </c>
      <c r="C73" s="12">
        <f t="shared" si="0"/>
        <v>383.62025183446872</v>
      </c>
      <c r="D73" s="12"/>
      <c r="E73" s="12"/>
      <c r="F73" s="12"/>
      <c r="G73" s="12"/>
      <c r="H73" s="12"/>
      <c r="I73" s="12"/>
      <c r="J73" s="12"/>
      <c r="K73" s="12"/>
      <c r="L73" s="12"/>
      <c r="M73" s="12"/>
    </row>
    <row r="74" spans="1:13" s="2" customFormat="1" ht="15">
      <c r="A74" s="170"/>
      <c r="B74" s="29" t="s">
        <v>116</v>
      </c>
      <c r="C74" s="12">
        <f t="shared" si="0"/>
        <v>250.28151871245686</v>
      </c>
      <c r="D74" s="12"/>
      <c r="E74" s="12"/>
      <c r="F74" s="12"/>
      <c r="G74" s="12"/>
      <c r="H74" s="12"/>
      <c r="I74" s="12"/>
      <c r="J74" s="12"/>
      <c r="K74" s="12"/>
      <c r="L74" s="12"/>
      <c r="M74" s="12"/>
    </row>
    <row r="75" spans="1:13" s="2" customFormat="1" ht="15">
      <c r="A75" s="170"/>
      <c r="B75" s="30"/>
      <c r="C75" s="12"/>
      <c r="D75" s="12"/>
      <c r="E75" s="12"/>
      <c r="F75" s="12"/>
      <c r="G75" s="12"/>
      <c r="H75" s="12"/>
      <c r="I75" s="12"/>
      <c r="J75" s="12"/>
      <c r="K75" s="12"/>
      <c r="L75" s="12"/>
      <c r="M75" s="12"/>
    </row>
    <row r="76" spans="1:13" s="2" customFormat="1" ht="15">
      <c r="A76" s="170"/>
      <c r="B76" s="9" t="s">
        <v>65</v>
      </c>
      <c r="C76" s="12">
        <f t="shared" si="0"/>
        <v>1160.6309434160521</v>
      </c>
      <c r="D76" s="12"/>
      <c r="E76" s="12"/>
      <c r="F76" s="12"/>
      <c r="G76" s="12"/>
      <c r="H76" s="12"/>
      <c r="I76" s="12"/>
      <c r="J76" s="12"/>
      <c r="K76" s="12"/>
      <c r="L76" s="12"/>
      <c r="M76" s="12"/>
    </row>
    <row r="77" spans="1:13" s="2" customFormat="1" ht="15">
      <c r="A77" s="170"/>
      <c r="B77" s="29" t="s">
        <v>62</v>
      </c>
      <c r="C77" s="12">
        <f t="shared" si="0"/>
        <v>832.8991611355317</v>
      </c>
      <c r="D77" s="12"/>
      <c r="E77" s="12"/>
      <c r="F77" s="12"/>
      <c r="G77" s="12"/>
      <c r="H77" s="12"/>
      <c r="I77" s="12"/>
      <c r="J77" s="12"/>
      <c r="K77" s="12"/>
      <c r="L77" s="12"/>
      <c r="M77" s="12"/>
    </row>
    <row r="78" spans="1:13" s="2" customFormat="1" ht="15">
      <c r="A78" s="170"/>
      <c r="B78" s="29" t="s">
        <v>63</v>
      </c>
      <c r="C78" s="12">
        <f t="shared" si="0"/>
        <v>327.69434861035711</v>
      </c>
      <c r="D78" s="12"/>
      <c r="E78" s="12"/>
      <c r="F78" s="12"/>
      <c r="G78" s="12"/>
      <c r="H78" s="12"/>
      <c r="I78" s="12"/>
      <c r="J78" s="12"/>
      <c r="K78" s="12"/>
      <c r="L78" s="12"/>
      <c r="M78" s="12"/>
    </row>
    <row r="79" spans="1:13" s="2" customFormat="1" ht="15">
      <c r="A79" s="170"/>
      <c r="B79" s="18"/>
      <c r="C79" s="12"/>
      <c r="D79" s="12"/>
      <c r="E79" s="12"/>
      <c r="F79" s="12"/>
      <c r="G79" s="12"/>
      <c r="H79" s="12"/>
      <c r="I79" s="12"/>
      <c r="J79" s="12"/>
      <c r="K79" s="12"/>
      <c r="L79" s="12"/>
      <c r="M79" s="12"/>
    </row>
    <row r="80" spans="1:13" s="2" customFormat="1" ht="15">
      <c r="A80" s="170"/>
      <c r="B80" s="55" t="s">
        <v>57</v>
      </c>
      <c r="C80" s="12">
        <f t="shared" si="0"/>
        <v>342.96728603702212</v>
      </c>
      <c r="D80" s="12"/>
      <c r="E80" s="12"/>
      <c r="F80" s="12"/>
      <c r="G80" s="12"/>
      <c r="H80" s="12"/>
      <c r="I80" s="12"/>
      <c r="J80" s="12"/>
      <c r="K80" s="12"/>
      <c r="L80" s="12"/>
      <c r="M80" s="12"/>
    </row>
    <row r="81" spans="1:13" s="2" customFormat="1" ht="15">
      <c r="A81" s="170"/>
      <c r="B81" s="14" t="s">
        <v>113</v>
      </c>
      <c r="C81" s="12">
        <f t="shared" si="0"/>
        <v>225.8373320957601</v>
      </c>
      <c r="D81" s="12"/>
      <c r="E81" s="12"/>
      <c r="F81" s="12"/>
      <c r="G81" s="12"/>
      <c r="H81" s="12"/>
      <c r="I81" s="12"/>
      <c r="J81" s="12"/>
      <c r="K81" s="12"/>
      <c r="L81" s="12"/>
      <c r="M81" s="12"/>
    </row>
    <row r="82" spans="1:13" s="2" customFormat="1" ht="15">
      <c r="A82" s="170"/>
      <c r="B82" s="14" t="s">
        <v>114</v>
      </c>
      <c r="C82" s="12">
        <f t="shared" si="0"/>
        <v>117.12995394126196</v>
      </c>
      <c r="D82" s="12"/>
      <c r="E82" s="12"/>
      <c r="F82" s="12"/>
      <c r="G82" s="12"/>
      <c r="H82" s="12"/>
      <c r="I82" s="12"/>
      <c r="J82" s="12"/>
      <c r="K82" s="12"/>
      <c r="L82" s="12"/>
      <c r="M82" s="12"/>
    </row>
    <row r="83" spans="1:13" s="2" customFormat="1" ht="15">
      <c r="A83" s="170"/>
      <c r="B83" s="14"/>
      <c r="C83" s="12"/>
      <c r="D83" s="12"/>
      <c r="E83" s="12"/>
      <c r="F83" s="12"/>
      <c r="G83" s="12"/>
      <c r="H83" s="12"/>
      <c r="I83" s="12"/>
      <c r="J83" s="12"/>
      <c r="K83" s="12"/>
      <c r="L83" s="12"/>
      <c r="M83" s="12"/>
    </row>
    <row r="84" spans="1:13" s="2" customFormat="1" ht="15">
      <c r="A84" s="170"/>
      <c r="B84" s="19" t="s">
        <v>44</v>
      </c>
      <c r="C84" s="12">
        <f>C31-C71</f>
        <v>1821.0000000000005</v>
      </c>
      <c r="D84" s="12"/>
      <c r="E84" s="12"/>
      <c r="F84" s="12"/>
      <c r="G84" s="12"/>
      <c r="H84" s="12"/>
      <c r="I84" s="12"/>
      <c r="J84" s="12"/>
      <c r="K84" s="12"/>
      <c r="L84" s="12"/>
      <c r="M84" s="12"/>
    </row>
    <row r="85" spans="1:13" s="2" customFormat="1" ht="15">
      <c r="A85" s="170"/>
      <c r="B85" s="27" t="s">
        <v>56</v>
      </c>
      <c r="C85" s="12">
        <f t="shared" ref="C85:C95" si="1">C32-C72</f>
        <v>542.3187013027167</v>
      </c>
      <c r="D85" s="12"/>
      <c r="E85" s="12"/>
      <c r="F85" s="12"/>
      <c r="G85" s="12"/>
      <c r="H85" s="12"/>
      <c r="I85" s="12"/>
      <c r="J85" s="12"/>
      <c r="K85" s="12"/>
      <c r="L85" s="12"/>
      <c r="M85" s="12"/>
    </row>
    <row r="86" spans="1:13" s="2" customFormat="1" ht="15">
      <c r="A86" s="170"/>
      <c r="B86" s="29" t="s">
        <v>115</v>
      </c>
      <c r="C86" s="12">
        <f t="shared" si="1"/>
        <v>328.19664881010044</v>
      </c>
      <c r="D86" s="12"/>
      <c r="E86" s="12"/>
      <c r="F86" s="12"/>
      <c r="G86" s="12"/>
      <c r="H86" s="12"/>
      <c r="I86" s="12"/>
      <c r="J86" s="12"/>
      <c r="K86" s="12"/>
      <c r="L86" s="12"/>
      <c r="M86" s="12"/>
    </row>
    <row r="87" spans="1:13" s="2" customFormat="1" ht="15">
      <c r="A87" s="170"/>
      <c r="B87" s="29" t="s">
        <v>116</v>
      </c>
      <c r="C87" s="12">
        <f t="shared" si="1"/>
        <v>214.12205249261629</v>
      </c>
      <c r="D87" s="12"/>
      <c r="E87" s="12"/>
      <c r="F87" s="12"/>
      <c r="G87" s="12"/>
      <c r="H87" s="12"/>
      <c r="I87" s="12"/>
      <c r="J87" s="12"/>
      <c r="K87" s="12"/>
      <c r="L87" s="12"/>
      <c r="M87" s="12"/>
    </row>
    <row r="88" spans="1:13" s="2" customFormat="1" ht="15">
      <c r="A88" s="170"/>
      <c r="B88" s="30"/>
      <c r="C88" s="12"/>
      <c r="D88" s="12"/>
      <c r="E88" s="12"/>
      <c r="F88" s="12"/>
      <c r="G88" s="12"/>
      <c r="H88" s="12"/>
      <c r="I88" s="12"/>
      <c r="J88" s="12"/>
      <c r="K88" s="12"/>
      <c r="L88" s="12"/>
      <c r="M88" s="12"/>
    </row>
    <row r="89" spans="1:13" s="2" customFormat="1" ht="15">
      <c r="A89" s="170"/>
      <c r="B89" s="9" t="s">
        <v>65</v>
      </c>
      <c r="C89" s="12">
        <f t="shared" si="1"/>
        <v>992.94858473430577</v>
      </c>
      <c r="D89" s="12"/>
      <c r="E89" s="12"/>
      <c r="F89" s="12"/>
      <c r="G89" s="12"/>
      <c r="H89" s="12"/>
      <c r="I89" s="12"/>
      <c r="J89" s="12"/>
      <c r="K89" s="12"/>
      <c r="L89" s="12"/>
      <c r="M89" s="12"/>
    </row>
    <row r="90" spans="1:13" s="2" customFormat="1" ht="15">
      <c r="A90" s="170"/>
      <c r="B90" s="29" t="s">
        <v>62</v>
      </c>
      <c r="C90" s="12">
        <f t="shared" si="1"/>
        <v>712.56590905783912</v>
      </c>
      <c r="D90" s="12"/>
      <c r="E90" s="12"/>
      <c r="F90" s="12"/>
      <c r="G90" s="12"/>
      <c r="H90" s="12"/>
      <c r="I90" s="12"/>
      <c r="J90" s="12"/>
      <c r="K90" s="12"/>
      <c r="L90" s="12"/>
      <c r="M90" s="12"/>
    </row>
    <row r="91" spans="1:13" s="2" customFormat="1" ht="15">
      <c r="A91" s="170"/>
      <c r="B91" s="29" t="s">
        <v>63</v>
      </c>
      <c r="C91" s="12">
        <f t="shared" si="1"/>
        <v>280.35065024235155</v>
      </c>
      <c r="D91" s="12"/>
      <c r="E91" s="12"/>
      <c r="F91" s="12"/>
      <c r="G91" s="12"/>
      <c r="H91" s="12"/>
      <c r="I91" s="12"/>
      <c r="J91" s="12"/>
      <c r="K91" s="12"/>
      <c r="L91" s="12"/>
      <c r="M91" s="12"/>
    </row>
    <row r="92" spans="1:13" s="2" customFormat="1" ht="15">
      <c r="A92" s="170"/>
      <c r="B92" s="18"/>
      <c r="C92" s="12"/>
      <c r="D92" s="12"/>
      <c r="E92" s="12"/>
      <c r="F92" s="12"/>
      <c r="G92" s="12"/>
      <c r="H92" s="12"/>
      <c r="I92" s="12"/>
      <c r="J92" s="12"/>
      <c r="K92" s="12"/>
      <c r="L92" s="12"/>
      <c r="M92" s="12"/>
    </row>
    <row r="93" spans="1:13" s="2" customFormat="1" ht="15">
      <c r="A93" s="170"/>
      <c r="B93" s="55" t="s">
        <v>57</v>
      </c>
      <c r="C93" s="12">
        <f t="shared" si="1"/>
        <v>285.73271396297793</v>
      </c>
      <c r="D93" s="12"/>
      <c r="E93" s="12"/>
      <c r="F93" s="12"/>
      <c r="G93" s="12"/>
      <c r="H93" s="12"/>
      <c r="I93" s="12"/>
      <c r="J93" s="12"/>
      <c r="K93" s="12"/>
      <c r="L93" s="12"/>
      <c r="M93" s="12"/>
    </row>
    <row r="94" spans="1:13" s="2" customFormat="1" ht="15">
      <c r="A94" s="170"/>
      <c r="B94" s="14" t="s">
        <v>113</v>
      </c>
      <c r="C94" s="12">
        <f t="shared" si="1"/>
        <v>203.47542330757042</v>
      </c>
      <c r="D94" s="12"/>
      <c r="E94" s="12"/>
      <c r="F94" s="12"/>
      <c r="G94" s="12"/>
      <c r="H94" s="12"/>
      <c r="I94" s="12"/>
      <c r="J94" s="12"/>
      <c r="K94" s="12"/>
      <c r="L94" s="12"/>
      <c r="M94" s="12"/>
    </row>
    <row r="95" spans="1:13" s="2" customFormat="1" ht="15">
      <c r="A95" s="170"/>
      <c r="B95" s="14" t="s">
        <v>114</v>
      </c>
      <c r="C95" s="12">
        <f t="shared" si="1"/>
        <v>82.257290655407445</v>
      </c>
      <c r="D95" s="12"/>
      <c r="E95" s="12"/>
      <c r="F95" s="12"/>
      <c r="G95" s="12"/>
      <c r="H95" s="12"/>
      <c r="I95" s="12"/>
      <c r="J95" s="12"/>
      <c r="K95" s="12"/>
      <c r="L95" s="12"/>
      <c r="M95" s="12"/>
    </row>
    <row r="96" spans="1:13" s="2" customFormat="1" ht="15">
      <c r="A96" s="170"/>
      <c r="B96" s="14"/>
      <c r="C96" s="12"/>
      <c r="D96" s="12"/>
      <c r="E96"/>
      <c r="H96" s="3"/>
    </row>
    <row r="97" spans="1:13" s="2" customFormat="1" ht="15">
      <c r="A97" s="170"/>
      <c r="B97" s="14"/>
      <c r="C97" s="12"/>
      <c r="D97" s="12"/>
      <c r="E97"/>
      <c r="H97" s="3"/>
    </row>
    <row r="98" spans="1:13" s="2" customFormat="1" ht="15">
      <c r="A98" s="170"/>
      <c r="B98" s="25" t="s">
        <v>45</v>
      </c>
      <c r="C98" s="12">
        <v>69.3</v>
      </c>
      <c r="D98" s="12"/>
      <c r="E98" s="12"/>
      <c r="F98" s="12"/>
      <c r="G98" s="12"/>
      <c r="H98" s="12"/>
      <c r="I98" s="12"/>
      <c r="J98" s="12"/>
      <c r="K98" s="12"/>
      <c r="L98" s="12"/>
      <c r="M98" s="12"/>
    </row>
    <row r="99" spans="1:13" s="2" customFormat="1" ht="15">
      <c r="A99" s="170"/>
      <c r="B99" s="27" t="s">
        <v>56</v>
      </c>
      <c r="C99" s="12">
        <f>$C$98*H6</f>
        <v>20.551762666152957</v>
      </c>
      <c r="D99" s="12"/>
      <c r="E99" s="12"/>
      <c r="F99" s="12"/>
      <c r="G99" s="12"/>
      <c r="H99" s="12"/>
      <c r="I99" s="12"/>
      <c r="J99" s="12"/>
      <c r="K99" s="12"/>
      <c r="L99" s="12"/>
      <c r="M99" s="12"/>
    </row>
    <row r="100" spans="1:13" s="2" customFormat="1" ht="15">
      <c r="A100" s="170"/>
      <c r="B100" s="29" t="s">
        <v>115</v>
      </c>
      <c r="C100" s="12">
        <f>$C$98*H7</f>
        <v>12.437372375264879</v>
      </c>
      <c r="D100" s="12"/>
      <c r="E100" s="12"/>
      <c r="F100" s="12"/>
      <c r="G100" s="12"/>
      <c r="H100" s="12"/>
      <c r="I100" s="12"/>
      <c r="J100" s="12"/>
      <c r="K100" s="12"/>
      <c r="L100" s="12"/>
      <c r="M100" s="12"/>
    </row>
    <row r="101" spans="1:13" s="2" customFormat="1" ht="15">
      <c r="A101" s="170"/>
      <c r="B101" s="29" t="s">
        <v>116</v>
      </c>
      <c r="C101" s="12">
        <f>$C$98*H8</f>
        <v>8.1143902908880747</v>
      </c>
      <c r="D101" s="12"/>
      <c r="E101" s="12"/>
      <c r="F101" s="12"/>
      <c r="G101" s="12"/>
      <c r="H101" s="12"/>
      <c r="I101" s="12"/>
      <c r="J101" s="12"/>
      <c r="K101" s="12"/>
      <c r="L101" s="12"/>
      <c r="M101" s="12"/>
    </row>
    <row r="102" spans="1:13" s="2" customFormat="1" ht="15">
      <c r="A102" s="170"/>
      <c r="B102" s="30"/>
      <c r="C102" s="12"/>
      <c r="D102" s="12"/>
      <c r="E102" s="12"/>
      <c r="F102" s="12"/>
      <c r="G102" s="12"/>
      <c r="H102" s="12"/>
      <c r="I102" s="12"/>
      <c r="J102" s="12"/>
      <c r="K102" s="12"/>
      <c r="L102" s="12"/>
      <c r="M102" s="12"/>
    </row>
    <row r="103" spans="1:13" s="2" customFormat="1" ht="15">
      <c r="A103" s="170"/>
      <c r="B103" s="9" t="s">
        <v>65</v>
      </c>
      <c r="C103" s="12">
        <f>$C$98*H10</f>
        <v>37.628876902330958</v>
      </c>
      <c r="D103" s="12"/>
      <c r="E103" s="12"/>
      <c r="F103" s="12"/>
      <c r="G103" s="12"/>
      <c r="H103" s="12"/>
      <c r="I103" s="12"/>
      <c r="J103" s="12"/>
      <c r="K103" s="12"/>
      <c r="L103" s="12"/>
      <c r="M103" s="12"/>
    </row>
    <row r="104" spans="1:13" s="2" customFormat="1" ht="15">
      <c r="A104" s="170"/>
      <c r="B104" s="29" t="s">
        <v>62</v>
      </c>
      <c r="C104" s="12">
        <f>$C$98*H11</f>
        <v>27.003467539973027</v>
      </c>
      <c r="D104" s="12"/>
      <c r="E104" s="12"/>
      <c r="F104" s="12"/>
      <c r="G104" s="12"/>
      <c r="H104" s="12"/>
      <c r="I104" s="12"/>
      <c r="J104" s="12"/>
      <c r="K104" s="12"/>
      <c r="L104" s="12"/>
      <c r="M104" s="12"/>
    </row>
    <row r="105" spans="1:13" s="2" customFormat="1" ht="15">
      <c r="A105" s="170"/>
      <c r="B105" s="29" t="s">
        <v>63</v>
      </c>
      <c r="C105" s="12">
        <f>$C$98*H12</f>
        <v>10.624195723367366</v>
      </c>
      <c r="D105" s="12"/>
      <c r="E105" s="12"/>
      <c r="F105" s="12"/>
      <c r="G105" s="12"/>
      <c r="H105" s="12"/>
      <c r="I105" s="12"/>
      <c r="J105" s="12"/>
      <c r="K105" s="12"/>
      <c r="L105" s="12"/>
      <c r="M105" s="12"/>
    </row>
    <row r="106" spans="1:13" s="2" customFormat="1" ht="15">
      <c r="A106" s="170"/>
      <c r="B106" s="18"/>
      <c r="C106" s="12"/>
      <c r="D106" s="12"/>
      <c r="E106" s="12"/>
      <c r="F106" s="12"/>
      <c r="G106" s="12"/>
      <c r="H106" s="12"/>
      <c r="I106" s="12"/>
      <c r="J106" s="12"/>
      <c r="K106" s="12"/>
      <c r="L106" s="12"/>
      <c r="M106" s="12"/>
    </row>
    <row r="107" spans="1:13" s="2" customFormat="1" ht="15">
      <c r="A107" s="170"/>
      <c r="B107" s="55" t="s">
        <v>57</v>
      </c>
      <c r="C107" s="12">
        <f>$C$98*H14</f>
        <v>11.119360431516085</v>
      </c>
      <c r="D107" s="12"/>
      <c r="E107" s="12"/>
      <c r="F107" s="12"/>
      <c r="G107" s="12"/>
      <c r="H107" s="12"/>
      <c r="I107" s="12"/>
      <c r="J107" s="12"/>
      <c r="K107" s="12"/>
      <c r="L107" s="12"/>
      <c r="M107" s="12"/>
    </row>
    <row r="108" spans="1:13" s="2" customFormat="1" ht="15">
      <c r="A108" s="170"/>
      <c r="B108" s="14" t="s">
        <v>113</v>
      </c>
      <c r="C108" s="12">
        <f>$C$98*H15</f>
        <v>7.3218840300520114</v>
      </c>
      <c r="D108" s="12"/>
      <c r="E108" s="12"/>
      <c r="F108" s="12"/>
      <c r="G108" s="12"/>
      <c r="H108" s="12"/>
      <c r="I108" s="12"/>
      <c r="J108" s="12"/>
      <c r="K108" s="12"/>
      <c r="L108" s="12"/>
      <c r="M108" s="12"/>
    </row>
    <row r="109" spans="1:13" s="2" customFormat="1" ht="15">
      <c r="A109" s="170"/>
      <c r="B109" s="14" t="s">
        <v>114</v>
      </c>
      <c r="C109" s="12">
        <f>$C$98*H16</f>
        <v>3.7974764014640718</v>
      </c>
      <c r="D109" s="12"/>
      <c r="E109" s="12"/>
      <c r="F109" s="12"/>
      <c r="G109" s="12"/>
      <c r="H109" s="12"/>
      <c r="I109" s="12"/>
      <c r="J109" s="12"/>
      <c r="K109" s="12"/>
      <c r="L109" s="12"/>
      <c r="M109" s="12"/>
    </row>
    <row r="110" spans="1:13" s="2" customFormat="1" ht="15">
      <c r="A110" s="170"/>
      <c r="B110" s="72"/>
      <c r="C110" s="12"/>
      <c r="D110" s="12"/>
      <c r="E110"/>
      <c r="F110" s="4"/>
      <c r="H110" s="3"/>
    </row>
    <row r="111" spans="1:13" s="2" customFormat="1" ht="15">
      <c r="A111" s="170"/>
      <c r="B111" s="25" t="s">
        <v>94</v>
      </c>
      <c r="C111" s="12">
        <f>C84+C98</f>
        <v>1890.3000000000004</v>
      </c>
      <c r="D111" s="12"/>
      <c r="E111" s="12"/>
      <c r="F111" s="12"/>
      <c r="G111" s="12"/>
      <c r="H111" s="12"/>
      <c r="I111" s="12"/>
      <c r="J111" s="12"/>
      <c r="K111" s="12"/>
      <c r="L111" s="12"/>
      <c r="M111" s="12"/>
    </row>
    <row r="112" spans="1:13" s="2" customFormat="1" ht="15">
      <c r="A112" s="170"/>
      <c r="B112" s="27" t="s">
        <v>56</v>
      </c>
      <c r="C112" s="12">
        <f t="shared" ref="C112:C122" si="2">C85+C99</f>
        <v>562.87046396886967</v>
      </c>
      <c r="D112" s="12"/>
      <c r="E112" s="12"/>
      <c r="F112" s="12"/>
      <c r="G112" s="12"/>
      <c r="H112" s="12"/>
      <c r="I112" s="12"/>
      <c r="J112" s="12"/>
      <c r="K112" s="12"/>
      <c r="L112" s="12"/>
      <c r="M112" s="12"/>
    </row>
    <row r="113" spans="1:13" s="2" customFormat="1" ht="15">
      <c r="A113" s="170"/>
      <c r="B113" s="29" t="s">
        <v>115</v>
      </c>
      <c r="C113" s="12">
        <f t="shared" si="2"/>
        <v>340.63402118536533</v>
      </c>
      <c r="D113" s="12"/>
      <c r="E113" s="12"/>
      <c r="F113" s="12"/>
      <c r="G113" s="12"/>
      <c r="H113" s="12"/>
      <c r="I113" s="12"/>
      <c r="J113" s="12"/>
      <c r="K113" s="12"/>
      <c r="L113" s="12"/>
      <c r="M113" s="12"/>
    </row>
    <row r="114" spans="1:13" s="2" customFormat="1" ht="15">
      <c r="A114" s="170"/>
      <c r="B114" s="29" t="s">
        <v>116</v>
      </c>
      <c r="C114" s="12">
        <f t="shared" si="2"/>
        <v>222.23644278350437</v>
      </c>
      <c r="D114" s="12"/>
      <c r="E114" s="12"/>
      <c r="F114" s="12"/>
      <c r="G114" s="12"/>
      <c r="H114" s="12"/>
      <c r="I114" s="12"/>
      <c r="J114" s="12"/>
      <c r="K114" s="12"/>
      <c r="L114" s="12"/>
      <c r="M114" s="12"/>
    </row>
    <row r="115" spans="1:13" s="2" customFormat="1" ht="15">
      <c r="A115" s="170"/>
      <c r="B115" s="30"/>
      <c r="C115" s="12"/>
      <c r="D115" s="12"/>
      <c r="E115" s="12"/>
      <c r="F115" s="12"/>
      <c r="G115" s="12"/>
      <c r="H115" s="12"/>
      <c r="I115" s="12"/>
      <c r="J115" s="12"/>
      <c r="K115" s="12"/>
      <c r="L115" s="12"/>
      <c r="M115" s="12"/>
    </row>
    <row r="116" spans="1:13" s="2" customFormat="1" ht="15">
      <c r="A116" s="170"/>
      <c r="B116" s="9" t="s">
        <v>65</v>
      </c>
      <c r="C116" s="12">
        <f t="shared" si="2"/>
        <v>1030.5774616366368</v>
      </c>
      <c r="D116" s="12"/>
      <c r="E116" s="12"/>
      <c r="F116" s="12"/>
      <c r="G116" s="12"/>
      <c r="H116" s="12"/>
      <c r="I116" s="12"/>
      <c r="J116" s="12"/>
      <c r="K116" s="12"/>
      <c r="L116" s="12"/>
      <c r="M116" s="12"/>
    </row>
    <row r="117" spans="1:13" s="2" customFormat="1" ht="15">
      <c r="A117" s="170"/>
      <c r="B117" s="29" t="s">
        <v>62</v>
      </c>
      <c r="C117" s="12">
        <f t="shared" si="2"/>
        <v>739.56937659781215</v>
      </c>
      <c r="D117" s="12"/>
      <c r="E117" s="12"/>
      <c r="F117" s="12"/>
      <c r="G117" s="12"/>
      <c r="H117" s="12"/>
      <c r="I117" s="12"/>
      <c r="J117" s="12"/>
      <c r="K117" s="12"/>
      <c r="L117" s="12"/>
      <c r="M117" s="12"/>
    </row>
    <row r="118" spans="1:13" s="2" customFormat="1" ht="15">
      <c r="A118" s="170"/>
      <c r="B118" s="29" t="s">
        <v>63</v>
      </c>
      <c r="C118" s="12">
        <f t="shared" si="2"/>
        <v>290.97484596571894</v>
      </c>
      <c r="D118" s="12"/>
      <c r="E118" s="12"/>
      <c r="F118" s="12"/>
      <c r="G118" s="12"/>
      <c r="H118" s="12"/>
      <c r="I118" s="12"/>
      <c r="J118" s="12"/>
      <c r="K118" s="12"/>
      <c r="L118" s="12"/>
      <c r="M118" s="12"/>
    </row>
    <row r="119" spans="1:13" s="2" customFormat="1" ht="15">
      <c r="A119" s="170"/>
      <c r="B119" s="18"/>
      <c r="C119" s="12"/>
      <c r="D119" s="12"/>
      <c r="E119" s="12"/>
      <c r="F119" s="12"/>
      <c r="G119" s="12"/>
      <c r="H119" s="12"/>
      <c r="I119" s="12"/>
      <c r="J119" s="12"/>
      <c r="K119" s="12"/>
      <c r="L119" s="12"/>
      <c r="M119" s="12"/>
    </row>
    <row r="120" spans="1:13" s="2" customFormat="1" ht="15">
      <c r="A120" s="170"/>
      <c r="B120" s="55" t="s">
        <v>57</v>
      </c>
      <c r="C120" s="12">
        <f t="shared" si="2"/>
        <v>296.85207439449403</v>
      </c>
      <c r="D120" s="12"/>
      <c r="E120" s="12"/>
      <c r="F120" s="12"/>
      <c r="G120" s="12"/>
      <c r="H120" s="12"/>
      <c r="I120" s="12"/>
      <c r="J120" s="12"/>
      <c r="K120" s="12"/>
      <c r="L120" s="12"/>
      <c r="M120" s="12"/>
    </row>
    <row r="121" spans="1:13" s="2" customFormat="1" ht="15">
      <c r="A121" s="170"/>
      <c r="B121" s="14" t="s">
        <v>113</v>
      </c>
      <c r="C121" s="12">
        <f t="shared" si="2"/>
        <v>210.79730733762244</v>
      </c>
      <c r="D121" s="12"/>
      <c r="E121" s="12"/>
      <c r="F121" s="12"/>
      <c r="G121" s="12"/>
      <c r="H121" s="12"/>
      <c r="I121" s="12"/>
      <c r="J121" s="12"/>
      <c r="K121" s="12"/>
      <c r="L121" s="12"/>
      <c r="M121" s="12"/>
    </row>
    <row r="122" spans="1:13" s="2" customFormat="1" ht="15">
      <c r="A122" s="170"/>
      <c r="B122" s="14" t="s">
        <v>114</v>
      </c>
      <c r="C122" s="12">
        <f t="shared" si="2"/>
        <v>86.054767056871512</v>
      </c>
      <c r="D122" s="12"/>
      <c r="E122" s="12"/>
      <c r="F122" s="12"/>
      <c r="G122" s="12"/>
      <c r="H122" s="12"/>
      <c r="I122" s="12"/>
      <c r="J122" s="12"/>
      <c r="K122" s="12"/>
      <c r="L122" s="12"/>
      <c r="M122" s="12"/>
    </row>
    <row r="123" spans="1:13" s="2" customFormat="1" ht="15">
      <c r="A123" s="170"/>
      <c r="B123" s="72"/>
      <c r="C123" s="12"/>
      <c r="D123" s="12"/>
      <c r="E123"/>
      <c r="F123" s="4"/>
      <c r="H123" s="3"/>
    </row>
    <row r="124" spans="1:13" s="2" customFormat="1" ht="15">
      <c r="A124" s="170"/>
      <c r="B124" s="25" t="s">
        <v>46</v>
      </c>
      <c r="C124" s="12">
        <v>162.19999999999999</v>
      </c>
      <c r="D124" s="12"/>
      <c r="E124" s="12"/>
      <c r="F124" s="12"/>
      <c r="G124" s="12"/>
      <c r="H124" s="12"/>
      <c r="I124" s="12"/>
      <c r="J124" s="12"/>
      <c r="K124" s="12"/>
      <c r="L124" s="12"/>
      <c r="M124" s="12"/>
    </row>
    <row r="125" spans="1:13" s="2" customFormat="1" ht="15">
      <c r="A125" s="170"/>
      <c r="B125" s="73" t="s">
        <v>56</v>
      </c>
      <c r="C125" s="12">
        <f>$C$124*H6</f>
        <v>48.102394003607635</v>
      </c>
      <c r="D125" s="12"/>
      <c r="E125" s="12"/>
      <c r="F125" s="12"/>
      <c r="G125" s="12"/>
      <c r="H125" s="12"/>
      <c r="I125" s="12"/>
      <c r="J125" s="12"/>
      <c r="K125" s="12"/>
      <c r="L125" s="12"/>
      <c r="M125" s="12"/>
    </row>
    <row r="126" spans="1:13" s="2" customFormat="1" ht="15">
      <c r="A126" s="170"/>
      <c r="B126" s="29" t="s">
        <v>115</v>
      </c>
      <c r="C126" s="12">
        <f>$C$124*H7</f>
        <v>29.110271273707983</v>
      </c>
      <c r="D126" s="12"/>
      <c r="E126" s="12"/>
      <c r="F126" s="12"/>
      <c r="G126" s="12"/>
      <c r="H126" s="12"/>
      <c r="I126" s="12"/>
      <c r="J126" s="12"/>
      <c r="K126" s="12"/>
      <c r="L126" s="12"/>
      <c r="M126" s="12"/>
    </row>
    <row r="127" spans="1:13" s="2" customFormat="1" ht="15">
      <c r="A127" s="170"/>
      <c r="B127" s="29" t="s">
        <v>116</v>
      </c>
      <c r="C127" s="12">
        <f>$C$124*H8</f>
        <v>18.992122729899648</v>
      </c>
      <c r="D127" s="12"/>
      <c r="E127" s="12"/>
      <c r="F127" s="12"/>
      <c r="G127" s="12"/>
      <c r="H127" s="12"/>
      <c r="I127" s="12"/>
      <c r="J127" s="12"/>
      <c r="K127" s="12"/>
      <c r="L127" s="12"/>
      <c r="M127" s="12"/>
    </row>
    <row r="128" spans="1:13" s="2" customFormat="1" ht="15">
      <c r="A128" s="170"/>
      <c r="B128" s="30"/>
      <c r="C128" s="12"/>
      <c r="D128" s="12"/>
      <c r="E128" s="12"/>
      <c r="F128" s="12"/>
      <c r="G128" s="12"/>
      <c r="H128" s="12"/>
      <c r="I128" s="12"/>
      <c r="J128" s="12"/>
      <c r="K128" s="12"/>
      <c r="L128" s="12"/>
      <c r="M128" s="12"/>
    </row>
    <row r="129" spans="1:13" s="2" customFormat="1" ht="15">
      <c r="A129" s="170"/>
      <c r="B129" s="74" t="s">
        <v>65</v>
      </c>
      <c r="C129" s="12">
        <f>$C$124*H10</f>
        <v>88.072205390448502</v>
      </c>
      <c r="D129" s="12"/>
      <c r="E129" s="12"/>
      <c r="F129" s="12"/>
      <c r="G129" s="12"/>
      <c r="H129" s="12"/>
      <c r="I129" s="12"/>
      <c r="J129" s="12"/>
      <c r="K129" s="12"/>
      <c r="L129" s="12"/>
      <c r="M129" s="12"/>
    </row>
    <row r="130" spans="1:13" s="2" customFormat="1" ht="15">
      <c r="A130" s="170"/>
      <c r="B130" s="29" t="s">
        <v>62</v>
      </c>
      <c r="C130" s="12">
        <f>$C$124*H11</f>
        <v>63.202921139734848</v>
      </c>
      <c r="D130" s="12"/>
      <c r="E130" s="12"/>
      <c r="F130" s="12"/>
      <c r="G130" s="12"/>
      <c r="H130" s="12"/>
      <c r="I130" s="12"/>
      <c r="J130" s="12"/>
      <c r="K130" s="12"/>
      <c r="L130" s="12"/>
      <c r="M130" s="12"/>
    </row>
    <row r="131" spans="1:13" s="2" customFormat="1" ht="15">
      <c r="A131" s="170"/>
      <c r="B131" s="29" t="s">
        <v>63</v>
      </c>
      <c r="C131" s="12">
        <f>$C$124*H12</f>
        <v>24.866443669988264</v>
      </c>
      <c r="D131" s="12"/>
      <c r="E131" s="12"/>
      <c r="F131" s="12"/>
      <c r="G131" s="12"/>
      <c r="H131" s="12"/>
      <c r="I131" s="12"/>
      <c r="J131" s="12"/>
      <c r="K131" s="12"/>
      <c r="L131" s="12"/>
      <c r="M131" s="12"/>
    </row>
    <row r="132" spans="1:13" s="2" customFormat="1" ht="15">
      <c r="A132" s="170"/>
      <c r="B132" s="18"/>
      <c r="C132" s="12"/>
      <c r="D132" s="12"/>
      <c r="E132" s="12"/>
      <c r="F132" s="12"/>
      <c r="G132" s="12"/>
      <c r="H132" s="12"/>
      <c r="I132" s="12"/>
      <c r="J132" s="12"/>
      <c r="K132" s="12"/>
      <c r="L132" s="12"/>
      <c r="M132" s="12"/>
    </row>
    <row r="133" spans="1:13" s="2" customFormat="1" ht="15">
      <c r="A133" s="170"/>
      <c r="B133" s="55" t="s">
        <v>57</v>
      </c>
      <c r="C133" s="12">
        <f>$C$124*H14</f>
        <v>26.025400605943855</v>
      </c>
      <c r="D133" s="12"/>
      <c r="E133" s="12"/>
      <c r="F133" s="12"/>
      <c r="G133" s="12"/>
      <c r="H133" s="12"/>
      <c r="I133" s="12"/>
      <c r="J133" s="12"/>
      <c r="K133" s="12"/>
      <c r="L133" s="12"/>
      <c r="M133" s="12"/>
    </row>
    <row r="134" spans="1:13" s="2" customFormat="1" ht="15">
      <c r="A134" s="170"/>
      <c r="B134" s="14" t="s">
        <v>113</v>
      </c>
      <c r="C134" s="12">
        <f>$C$124*H15</f>
        <v>17.137223516225632</v>
      </c>
      <c r="D134" s="12"/>
      <c r="E134" s="12"/>
      <c r="F134" s="12"/>
      <c r="G134" s="12"/>
      <c r="H134" s="12"/>
      <c r="I134" s="12"/>
      <c r="J134" s="12"/>
      <c r="K134" s="12"/>
      <c r="L134" s="12"/>
      <c r="M134" s="12"/>
    </row>
    <row r="135" spans="1:13" s="2" customFormat="1" ht="15">
      <c r="A135" s="170"/>
      <c r="B135" s="14" t="s">
        <v>114</v>
      </c>
      <c r="C135" s="12">
        <f>$C$124*H16</f>
        <v>8.8881770897182175</v>
      </c>
      <c r="D135" s="12"/>
      <c r="E135" s="12"/>
      <c r="F135" s="12"/>
      <c r="G135" s="12"/>
      <c r="H135" s="12"/>
      <c r="I135" s="12"/>
      <c r="J135" s="12"/>
      <c r="K135" s="12"/>
      <c r="L135" s="12"/>
      <c r="M135" s="12"/>
    </row>
    <row r="136" spans="1:13" s="2" customFormat="1" ht="15">
      <c r="A136" s="170"/>
      <c r="B136" s="27"/>
      <c r="C136" s="12"/>
      <c r="D136" s="12"/>
      <c r="E136"/>
      <c r="H136" s="3"/>
    </row>
    <row r="137" spans="1:13" s="1" customFormat="1" ht="15">
      <c r="A137" s="170"/>
      <c r="B137" s="19" t="s">
        <v>47</v>
      </c>
      <c r="C137" s="20">
        <f>C111-C124</f>
        <v>1728.1000000000004</v>
      </c>
      <c r="D137" s="20"/>
      <c r="E137" s="20"/>
      <c r="F137" s="20"/>
      <c r="G137" s="20"/>
      <c r="H137" s="20"/>
      <c r="I137" s="20"/>
      <c r="J137" s="20"/>
      <c r="K137" s="20"/>
      <c r="L137" s="20"/>
      <c r="M137" s="20"/>
    </row>
    <row r="138" spans="1:13" s="1" customFormat="1" ht="15">
      <c r="A138" s="170"/>
      <c r="B138" s="73" t="s">
        <v>56</v>
      </c>
      <c r="C138" s="24">
        <f>C112-C125</f>
        <v>514.76806996526204</v>
      </c>
      <c r="D138" s="24"/>
      <c r="E138" s="24"/>
      <c r="F138" s="24"/>
      <c r="G138" s="24"/>
      <c r="H138" s="24"/>
      <c r="I138" s="24"/>
      <c r="J138" s="24"/>
      <c r="K138" s="24"/>
      <c r="L138" s="24"/>
      <c r="M138" s="24"/>
    </row>
    <row r="139" spans="1:13" s="1" customFormat="1" ht="15">
      <c r="A139" s="170"/>
      <c r="B139" s="29" t="s">
        <v>115</v>
      </c>
      <c r="C139" s="24">
        <f t="shared" ref="C139:C140" si="3">C113-C126</f>
        <v>311.52374991165732</v>
      </c>
      <c r="D139" s="24"/>
      <c r="E139" s="24"/>
      <c r="F139" s="24"/>
      <c r="G139" s="24"/>
      <c r="H139" s="24"/>
      <c r="I139" s="24"/>
      <c r="J139" s="24"/>
      <c r="K139" s="24"/>
      <c r="L139" s="24"/>
      <c r="M139" s="24"/>
    </row>
    <row r="140" spans="1:13" s="1" customFormat="1" ht="15">
      <c r="A140" s="170"/>
      <c r="B140" s="29" t="s">
        <v>116</v>
      </c>
      <c r="C140" s="24">
        <f t="shared" si="3"/>
        <v>203.24432005360472</v>
      </c>
      <c r="D140" s="24"/>
      <c r="E140" s="24"/>
      <c r="F140" s="24"/>
      <c r="G140" s="24"/>
      <c r="H140" s="24"/>
      <c r="I140" s="24"/>
      <c r="J140" s="24"/>
      <c r="K140" s="24"/>
      <c r="L140" s="24"/>
      <c r="M140" s="24"/>
    </row>
    <row r="141" spans="1:13" s="1" customFormat="1" ht="15">
      <c r="A141" s="170"/>
      <c r="B141" s="30"/>
      <c r="C141" s="24"/>
      <c r="D141" s="24"/>
      <c r="E141" s="24"/>
      <c r="F141" s="24"/>
      <c r="G141" s="24"/>
      <c r="H141" s="24"/>
      <c r="I141" s="24"/>
      <c r="J141" s="24"/>
      <c r="K141" s="24"/>
      <c r="L141" s="24"/>
      <c r="M141" s="24"/>
    </row>
    <row r="142" spans="1:13" s="1" customFormat="1" ht="15">
      <c r="A142" s="170"/>
      <c r="B142" s="74" t="s">
        <v>65</v>
      </c>
      <c r="C142" s="24">
        <f t="shared" ref="C142:C144" si="4">C116-C129</f>
        <v>942.50525624618831</v>
      </c>
      <c r="D142" s="24"/>
      <c r="E142" s="24"/>
      <c r="F142" s="24"/>
      <c r="G142" s="24"/>
      <c r="H142" s="24"/>
      <c r="I142" s="24"/>
      <c r="J142" s="24"/>
      <c r="K142" s="24"/>
      <c r="L142" s="24"/>
      <c r="M142" s="24"/>
    </row>
    <row r="143" spans="1:13" s="1" customFormat="1" ht="15">
      <c r="A143" s="170"/>
      <c r="B143" s="29" t="s">
        <v>62</v>
      </c>
      <c r="C143" s="24">
        <f t="shared" si="4"/>
        <v>676.36645545807733</v>
      </c>
      <c r="D143" s="24"/>
      <c r="E143" s="24"/>
      <c r="F143" s="24"/>
      <c r="G143" s="24"/>
      <c r="H143" s="24"/>
      <c r="I143" s="24"/>
      <c r="J143" s="24"/>
      <c r="K143" s="24"/>
      <c r="L143" s="24"/>
      <c r="M143" s="24"/>
    </row>
    <row r="144" spans="1:13" s="1" customFormat="1" ht="15">
      <c r="A144" s="170"/>
      <c r="B144" s="29" t="s">
        <v>63</v>
      </c>
      <c r="C144" s="24">
        <f t="shared" si="4"/>
        <v>266.10840229573068</v>
      </c>
      <c r="D144" s="24"/>
      <c r="E144" s="24"/>
      <c r="F144" s="24"/>
      <c r="G144" s="24"/>
      <c r="H144" s="24"/>
      <c r="I144" s="24"/>
      <c r="J144" s="24"/>
      <c r="K144" s="24"/>
      <c r="L144" s="24"/>
      <c r="M144" s="24"/>
    </row>
    <row r="145" spans="1:13" s="1" customFormat="1" ht="15">
      <c r="A145" s="170"/>
      <c r="B145" s="18"/>
      <c r="C145" s="24"/>
      <c r="D145" s="24"/>
      <c r="E145" s="24"/>
      <c r="F145" s="24"/>
      <c r="G145" s="24"/>
      <c r="H145" s="24"/>
      <c r="I145" s="24"/>
      <c r="J145" s="24"/>
      <c r="K145" s="24"/>
      <c r="L145" s="24"/>
      <c r="M145" s="24"/>
    </row>
    <row r="146" spans="1:13" s="1" customFormat="1" ht="15">
      <c r="A146" s="170"/>
      <c r="B146" s="55" t="s">
        <v>57</v>
      </c>
      <c r="C146" s="24">
        <f t="shared" ref="C146:C147" si="5">C120-C133</f>
        <v>270.82667378855018</v>
      </c>
      <c r="D146" s="24"/>
      <c r="E146" s="24"/>
      <c r="F146" s="24"/>
      <c r="G146" s="24"/>
      <c r="H146" s="24"/>
      <c r="I146" s="24"/>
      <c r="J146" s="24"/>
      <c r="K146" s="24"/>
      <c r="L146" s="24"/>
      <c r="M146" s="24"/>
    </row>
    <row r="147" spans="1:13" s="2" customFormat="1" ht="15">
      <c r="A147" s="170"/>
      <c r="B147" s="14" t="s">
        <v>113</v>
      </c>
      <c r="C147" s="24">
        <f t="shared" si="5"/>
        <v>193.66008382139682</v>
      </c>
      <c r="D147" s="24"/>
      <c r="E147" s="24"/>
      <c r="F147" s="24"/>
      <c r="G147" s="24"/>
      <c r="H147" s="24"/>
      <c r="I147" s="24"/>
      <c r="J147" s="24"/>
      <c r="K147" s="24"/>
      <c r="L147" s="24"/>
      <c r="M147" s="24"/>
    </row>
    <row r="148" spans="1:13" s="2" customFormat="1" ht="15">
      <c r="A148" s="170"/>
      <c r="B148" s="14" t="s">
        <v>114</v>
      </c>
      <c r="C148" s="24">
        <f>C122-C135</f>
        <v>77.1665899671533</v>
      </c>
      <c r="D148" s="24"/>
      <c r="E148" s="24"/>
      <c r="F148" s="24"/>
      <c r="G148" s="24"/>
      <c r="H148" s="24"/>
      <c r="I148" s="24"/>
      <c r="J148" s="24"/>
      <c r="K148" s="24"/>
      <c r="L148" s="24"/>
      <c r="M148" s="24"/>
    </row>
    <row r="149" spans="1:13" s="2" customFormat="1" ht="15">
      <c r="A149" s="170"/>
      <c r="B149" s="14"/>
      <c r="C149" s="10"/>
      <c r="D149" s="12"/>
      <c r="E149"/>
      <c r="H149" s="3"/>
    </row>
    <row r="151" spans="1:13" s="2" customFormat="1" ht="15" customHeight="1">
      <c r="A151" s="171" t="s">
        <v>203</v>
      </c>
      <c r="C151" s="37" t="s">
        <v>100</v>
      </c>
      <c r="D151" s="37"/>
      <c r="E151" s="37"/>
      <c r="F151" s="37"/>
      <c r="G151" s="37"/>
      <c r="H151" s="37"/>
      <c r="I151" s="37"/>
      <c r="J151" s="37"/>
      <c r="K151" s="37"/>
      <c r="L151" s="37"/>
      <c r="M151" s="37"/>
    </row>
    <row r="152" spans="1:13" s="2" customFormat="1" ht="15" customHeight="1">
      <c r="A152" s="171"/>
      <c r="B152" s="1" t="s">
        <v>31</v>
      </c>
      <c r="H152" s="3"/>
    </row>
    <row r="153" spans="1:13" s="1" customFormat="1" ht="15">
      <c r="A153" s="171"/>
      <c r="B153" s="31" t="s">
        <v>96</v>
      </c>
      <c r="C153" s="1">
        <f>1290.9+2913.1+4415.5</f>
        <v>8619.5</v>
      </c>
    </row>
    <row r="154" spans="1:13" s="2" customFormat="1" ht="15">
      <c r="A154" s="171"/>
      <c r="B154" s="73" t="s">
        <v>56</v>
      </c>
      <c r="C154" s="2">
        <f>$C$153*H6</f>
        <v>2556.2181573002222</v>
      </c>
    </row>
    <row r="155" spans="1:13" s="2" customFormat="1" ht="15">
      <c r="A155" s="171"/>
      <c r="B155" s="29" t="s">
        <v>115</v>
      </c>
      <c r="C155" s="2">
        <f>$C$153*H7</f>
        <v>1546.9542740057091</v>
      </c>
    </row>
    <row r="156" spans="1:13" s="2" customFormat="1" ht="15">
      <c r="A156" s="171"/>
      <c r="B156" s="29" t="s">
        <v>116</v>
      </c>
      <c r="C156" s="2">
        <f>$C$153*H8</f>
        <v>1009.2638832945132</v>
      </c>
    </row>
    <row r="157" spans="1:13" s="2" customFormat="1" ht="15">
      <c r="A157" s="171"/>
      <c r="B157" s="30"/>
    </row>
    <row r="158" spans="1:13" s="2" customFormat="1" ht="15">
      <c r="A158" s="171"/>
      <c r="B158" s="74" t="s">
        <v>65</v>
      </c>
      <c r="C158" s="2">
        <f>$C$153*H10</f>
        <v>4680.2612476138775</v>
      </c>
    </row>
    <row r="159" spans="1:13" s="2" customFormat="1" ht="15">
      <c r="A159" s="171"/>
      <c r="B159" s="29" t="s">
        <v>62</v>
      </c>
      <c r="C159" s="2">
        <f>$C$153*H11</f>
        <v>3358.6780441673523</v>
      </c>
    </row>
    <row r="160" spans="1:13" s="2" customFormat="1" ht="15">
      <c r="A160" s="171"/>
      <c r="B160" s="29" t="s">
        <v>63</v>
      </c>
      <c r="C160" s="2">
        <f>$C$153*H12</f>
        <v>1321.4322516243149</v>
      </c>
    </row>
    <row r="161" spans="1:13" s="2" customFormat="1" ht="15">
      <c r="A161" s="171"/>
      <c r="B161" s="18"/>
    </row>
    <row r="162" spans="1:13" s="2" customFormat="1" ht="15">
      <c r="A162" s="171"/>
      <c r="B162" s="55" t="s">
        <v>57</v>
      </c>
      <c r="C162" s="2">
        <f>$C$153*H14</f>
        <v>1383.0205950859006</v>
      </c>
    </row>
    <row r="163" spans="1:13" s="2" customFormat="1" ht="15">
      <c r="A163" s="171"/>
      <c r="B163" s="14" t="s">
        <v>113</v>
      </c>
      <c r="C163" s="2">
        <f>$C$153*H15</f>
        <v>910.69234339153411</v>
      </c>
    </row>
    <row r="164" spans="1:13" s="2" customFormat="1" ht="15">
      <c r="A164" s="171"/>
      <c r="B164" s="14" t="s">
        <v>114</v>
      </c>
      <c r="C164" s="2">
        <f>$C$153*H16</f>
        <v>472.32825169436603</v>
      </c>
    </row>
    <row r="165" spans="1:13" s="2" customFormat="1" ht="15">
      <c r="A165" s="171"/>
      <c r="B165" s="9"/>
    </row>
    <row r="166" spans="1:13" s="1" customFormat="1" ht="15">
      <c r="A166" s="171"/>
      <c r="B166" s="31" t="s">
        <v>95</v>
      </c>
      <c r="C166" s="1">
        <v>1640.9</v>
      </c>
    </row>
    <row r="167" spans="1:13" s="1" customFormat="1" ht="15">
      <c r="A167" s="171"/>
      <c r="B167" s="73" t="s">
        <v>56</v>
      </c>
      <c r="C167" s="40">
        <f>$C$166*H6</f>
        <v>486.62896621775451</v>
      </c>
      <c r="D167" s="40"/>
      <c r="E167" s="40"/>
      <c r="F167" s="40"/>
      <c r="G167" s="40"/>
      <c r="H167" s="40"/>
      <c r="I167" s="40"/>
      <c r="J167" s="40"/>
      <c r="K167" s="40"/>
      <c r="L167" s="40"/>
      <c r="M167" s="40"/>
    </row>
    <row r="168" spans="1:13" s="1" customFormat="1" ht="15">
      <c r="A168" s="171"/>
      <c r="B168" s="29" t="s">
        <v>115</v>
      </c>
      <c r="C168" s="40">
        <f>$C$166*H7</f>
        <v>294.49472338487942</v>
      </c>
      <c r="D168" s="40"/>
      <c r="E168" s="40"/>
      <c r="F168" s="40"/>
      <c r="G168" s="40"/>
      <c r="H168" s="40"/>
      <c r="I168" s="40"/>
      <c r="J168" s="40"/>
      <c r="K168" s="40"/>
      <c r="L168" s="40"/>
      <c r="M168" s="40"/>
    </row>
    <row r="169" spans="1:13" s="1" customFormat="1" ht="15">
      <c r="A169" s="171"/>
      <c r="B169" s="29" t="s">
        <v>116</v>
      </c>
      <c r="C169" s="40">
        <f>$C$166*H8</f>
        <v>192.13424283287509</v>
      </c>
      <c r="D169" s="40"/>
      <c r="E169" s="40"/>
      <c r="F169" s="40"/>
      <c r="G169" s="40"/>
      <c r="H169" s="40"/>
      <c r="I169" s="40"/>
      <c r="J169" s="40"/>
      <c r="K169" s="40"/>
      <c r="L169" s="40"/>
      <c r="M169" s="40"/>
    </row>
    <row r="170" spans="1:13" s="1" customFormat="1" ht="15">
      <c r="A170" s="171"/>
      <c r="B170" s="30"/>
      <c r="C170" s="40"/>
      <c r="D170" s="40"/>
      <c r="E170" s="40"/>
      <c r="F170" s="40"/>
      <c r="G170" s="40"/>
      <c r="H170" s="40"/>
      <c r="I170" s="40"/>
      <c r="J170" s="40"/>
      <c r="K170" s="40"/>
      <c r="L170" s="40"/>
      <c r="M170" s="40"/>
    </row>
    <row r="171" spans="1:13" s="1" customFormat="1" ht="15">
      <c r="A171" s="171"/>
      <c r="B171" s="74" t="s">
        <v>65</v>
      </c>
      <c r="C171" s="40">
        <f>$C$166*H10</f>
        <v>890.98447487784802</v>
      </c>
      <c r="D171" s="40"/>
      <c r="E171" s="40"/>
      <c r="F171" s="40"/>
      <c r="G171" s="40"/>
      <c r="H171" s="40"/>
      <c r="I171" s="40"/>
      <c r="J171" s="40"/>
      <c r="K171" s="40"/>
      <c r="L171" s="40"/>
      <c r="M171" s="40"/>
    </row>
    <row r="172" spans="1:13" s="1" customFormat="1" ht="15">
      <c r="A172" s="171"/>
      <c r="B172" s="29" t="s">
        <v>62</v>
      </c>
      <c r="C172" s="40">
        <f>$C$166*H11</f>
        <v>639.3937934537048</v>
      </c>
      <c r="D172" s="40"/>
      <c r="E172" s="40"/>
      <c r="F172" s="40"/>
      <c r="G172" s="40"/>
      <c r="H172" s="40"/>
      <c r="I172" s="40"/>
      <c r="J172" s="40"/>
      <c r="K172" s="40"/>
      <c r="L172" s="40"/>
      <c r="M172" s="40"/>
    </row>
    <row r="173" spans="1:13" s="1" customFormat="1" ht="15">
      <c r="A173" s="171"/>
      <c r="B173" s="29" t="s">
        <v>63</v>
      </c>
      <c r="C173" s="40">
        <f>$C$166*H12</f>
        <v>251.56194462443742</v>
      </c>
      <c r="D173" s="40"/>
      <c r="E173" s="40"/>
      <c r="F173" s="40"/>
      <c r="G173" s="40"/>
      <c r="H173" s="40"/>
      <c r="I173" s="40"/>
      <c r="J173" s="40"/>
      <c r="K173" s="40"/>
      <c r="L173" s="40"/>
      <c r="M173" s="40"/>
    </row>
    <row r="174" spans="1:13" s="1" customFormat="1" ht="15">
      <c r="A174" s="171"/>
      <c r="B174" s="18"/>
      <c r="C174" s="40"/>
      <c r="D174" s="40"/>
      <c r="E174" s="40"/>
      <c r="F174" s="40"/>
      <c r="G174" s="40"/>
      <c r="H174" s="40"/>
      <c r="I174" s="40"/>
      <c r="J174" s="40"/>
      <c r="K174" s="40"/>
      <c r="L174" s="40"/>
      <c r="M174" s="40"/>
    </row>
    <row r="175" spans="1:13" s="1" customFormat="1" ht="15">
      <c r="A175" s="171"/>
      <c r="B175" s="55" t="s">
        <v>57</v>
      </c>
      <c r="C175" s="40">
        <f>$C$166*H14</f>
        <v>263.28655890439751</v>
      </c>
      <c r="D175" s="40"/>
      <c r="E175" s="40"/>
      <c r="F175" s="40"/>
      <c r="G175" s="40"/>
      <c r="H175" s="40"/>
      <c r="I175" s="40"/>
      <c r="J175" s="40"/>
      <c r="K175" s="40"/>
      <c r="L175" s="40"/>
      <c r="M175" s="40"/>
    </row>
    <row r="176" spans="1:13" s="1" customFormat="1" ht="15">
      <c r="A176" s="171"/>
      <c r="B176" s="14" t="s">
        <v>113</v>
      </c>
      <c r="C176" s="40">
        <f>$C$166*H15</f>
        <v>173.3691126249978</v>
      </c>
      <c r="D176" s="40"/>
      <c r="E176" s="40"/>
      <c r="F176" s="40"/>
      <c r="G176" s="40"/>
      <c r="H176" s="40"/>
      <c r="I176" s="40"/>
      <c r="J176" s="40"/>
      <c r="K176" s="40"/>
      <c r="L176" s="40"/>
      <c r="M176" s="40"/>
    </row>
    <row r="177" spans="1:13" s="1" customFormat="1" ht="15">
      <c r="A177" s="171"/>
      <c r="B177" s="14" t="s">
        <v>114</v>
      </c>
      <c r="C177" s="40">
        <f>$C$166*H16</f>
        <v>89.917446279399655</v>
      </c>
      <c r="D177" s="40"/>
      <c r="E177" s="40"/>
      <c r="F177" s="40"/>
      <c r="G177" s="40"/>
      <c r="H177" s="40"/>
      <c r="I177" s="40"/>
      <c r="J177" s="40"/>
      <c r="K177" s="40"/>
      <c r="L177" s="40"/>
      <c r="M177" s="40"/>
    </row>
    <row r="178" spans="1:13" s="1" customFormat="1" ht="15">
      <c r="A178" s="171"/>
      <c r="B178" s="14"/>
      <c r="C178" s="40"/>
    </row>
    <row r="179" spans="1:13" s="1" customFormat="1" ht="15">
      <c r="A179" s="171"/>
      <c r="B179" s="31" t="s">
        <v>98</v>
      </c>
      <c r="C179" s="1">
        <v>3294.6</v>
      </c>
    </row>
    <row r="180" spans="1:13" s="1" customFormat="1" ht="15">
      <c r="A180" s="171"/>
      <c r="B180" s="73" t="s">
        <v>56</v>
      </c>
      <c r="C180" s="40">
        <f>$C$179*H6</f>
        <v>977.05392900299466</v>
      </c>
      <c r="D180" s="40"/>
      <c r="E180" s="40"/>
      <c r="F180" s="40"/>
      <c r="G180" s="40"/>
      <c r="H180" s="40"/>
      <c r="I180" s="40"/>
      <c r="J180" s="40"/>
      <c r="K180" s="40"/>
      <c r="L180" s="40"/>
      <c r="M180" s="40"/>
    </row>
    <row r="181" spans="1:13" s="1" customFormat="1" ht="15">
      <c r="A181" s="171"/>
      <c r="B181" s="29" t="s">
        <v>115</v>
      </c>
      <c r="C181" s="40">
        <f>$C$179*H7</f>
        <v>591.28668149419445</v>
      </c>
      <c r="D181" s="40"/>
      <c r="E181" s="40"/>
      <c r="F181" s="40"/>
      <c r="G181" s="40"/>
      <c r="H181" s="40"/>
      <c r="I181" s="40"/>
      <c r="J181" s="40"/>
      <c r="K181" s="40"/>
      <c r="L181" s="40"/>
      <c r="M181" s="40"/>
    </row>
    <row r="182" spans="1:13" s="1" customFormat="1" ht="15">
      <c r="A182" s="171"/>
      <c r="B182" s="29" t="s">
        <v>116</v>
      </c>
      <c r="C182" s="40">
        <f>$C$179*H8</f>
        <v>385.76724750880015</v>
      </c>
      <c r="D182" s="40"/>
      <c r="E182" s="40"/>
      <c r="F182" s="40"/>
      <c r="G182" s="40"/>
      <c r="H182" s="40"/>
      <c r="I182" s="40"/>
      <c r="J182" s="40"/>
      <c r="K182" s="40"/>
      <c r="L182" s="40"/>
      <c r="M182" s="40"/>
    </row>
    <row r="183" spans="1:13" s="1" customFormat="1" ht="15">
      <c r="A183" s="171"/>
      <c r="B183" s="30"/>
      <c r="C183" s="40"/>
      <c r="D183" s="40"/>
      <c r="E183" s="40"/>
      <c r="F183" s="40"/>
      <c r="G183" s="40"/>
      <c r="H183" s="40"/>
      <c r="I183" s="40"/>
      <c r="J183" s="40"/>
      <c r="K183" s="40"/>
      <c r="L183" s="40"/>
      <c r="M183" s="40"/>
    </row>
    <row r="184" spans="1:13" s="1" customFormat="1" ht="15">
      <c r="A184" s="171"/>
      <c r="B184" s="74" t="s">
        <v>65</v>
      </c>
      <c r="C184" s="40">
        <f>$C$179*H10</f>
        <v>1788.9191607852752</v>
      </c>
      <c r="D184" s="40"/>
      <c r="E184" s="40"/>
      <c r="F184" s="40"/>
      <c r="G184" s="40"/>
      <c r="H184" s="40"/>
      <c r="I184" s="40"/>
      <c r="J184" s="40"/>
      <c r="K184" s="40"/>
      <c r="L184" s="40"/>
      <c r="M184" s="40"/>
    </row>
    <row r="185" spans="1:13" s="1" customFormat="1" ht="15">
      <c r="A185" s="171"/>
      <c r="B185" s="29" t="s">
        <v>62</v>
      </c>
      <c r="C185" s="40">
        <f>$C$179*H11</f>
        <v>1283.7752403635661</v>
      </c>
      <c r="D185" s="40"/>
      <c r="E185" s="40"/>
      <c r="F185" s="40"/>
      <c r="G185" s="40"/>
      <c r="H185" s="40"/>
      <c r="I185" s="40"/>
      <c r="J185" s="40"/>
      <c r="K185" s="40"/>
      <c r="L185" s="40"/>
      <c r="M185" s="40"/>
    </row>
    <row r="186" spans="1:13" s="1" customFormat="1" ht="15">
      <c r="A186" s="171"/>
      <c r="B186" s="29" t="s">
        <v>63</v>
      </c>
      <c r="C186" s="40">
        <f>$C$179*H12</f>
        <v>505.08622265809703</v>
      </c>
      <c r="D186" s="40"/>
      <c r="E186" s="40"/>
      <c r="F186" s="40"/>
      <c r="G186" s="40"/>
      <c r="H186" s="40"/>
      <c r="I186" s="40"/>
      <c r="J186" s="40"/>
      <c r="K186" s="40"/>
      <c r="L186" s="40"/>
      <c r="M186" s="40"/>
    </row>
    <row r="187" spans="1:13" s="1" customFormat="1" ht="15">
      <c r="A187" s="171"/>
      <c r="B187" s="18"/>
      <c r="C187" s="40"/>
      <c r="D187" s="40"/>
      <c r="E187" s="40"/>
      <c r="F187" s="40"/>
      <c r="G187" s="40"/>
      <c r="H187" s="40"/>
      <c r="I187" s="40"/>
      <c r="J187" s="40"/>
      <c r="K187" s="40"/>
      <c r="L187" s="40"/>
      <c r="M187" s="40"/>
    </row>
    <row r="188" spans="1:13" s="1" customFormat="1" ht="15">
      <c r="A188" s="171"/>
      <c r="B188" s="55" t="s">
        <v>57</v>
      </c>
      <c r="C188" s="40">
        <f>$C$179*H14</f>
        <v>528.62691021173009</v>
      </c>
      <c r="D188" s="40"/>
      <c r="E188" s="40"/>
      <c r="F188" s="40"/>
      <c r="G188" s="40"/>
      <c r="H188" s="40"/>
      <c r="I188" s="40"/>
      <c r="J188" s="40"/>
      <c r="K188" s="40"/>
      <c r="L188" s="40"/>
      <c r="M188" s="40"/>
    </row>
    <row r="189" spans="1:13" s="1" customFormat="1" ht="15">
      <c r="A189" s="171"/>
      <c r="B189" s="14" t="s">
        <v>113</v>
      </c>
      <c r="C189" s="40">
        <f>$C$179*H15</f>
        <v>348.09060787026488</v>
      </c>
      <c r="D189" s="40"/>
      <c r="E189" s="40"/>
      <c r="F189" s="40"/>
      <c r="G189" s="40"/>
      <c r="H189" s="40"/>
      <c r="I189" s="40"/>
      <c r="J189" s="40"/>
      <c r="K189" s="40"/>
      <c r="L189" s="40"/>
      <c r="M189" s="40"/>
    </row>
    <row r="190" spans="1:13" s="1" customFormat="1" ht="15">
      <c r="A190" s="171"/>
      <c r="B190" s="14" t="s">
        <v>114</v>
      </c>
      <c r="C190" s="40">
        <f>$C$179*H16</f>
        <v>180.5363023414651</v>
      </c>
      <c r="D190" s="40"/>
      <c r="E190" s="40"/>
      <c r="F190" s="40"/>
      <c r="G190" s="40"/>
      <c r="H190" s="40"/>
      <c r="I190" s="40"/>
      <c r="J190" s="40"/>
      <c r="K190" s="40"/>
      <c r="L190" s="40"/>
      <c r="M190" s="40"/>
    </row>
    <row r="191" spans="1:13" s="1" customFormat="1" ht="15">
      <c r="A191" s="171"/>
      <c r="B191" s="31"/>
    </row>
    <row r="192" spans="1:13" s="1" customFormat="1" ht="15">
      <c r="A192" s="171"/>
      <c r="B192" s="31" t="s">
        <v>32</v>
      </c>
      <c r="C192" s="1">
        <f>C153+C166+C179</f>
        <v>13555</v>
      </c>
    </row>
    <row r="193" spans="1:13" s="1" customFormat="1" ht="15">
      <c r="A193" s="171"/>
      <c r="B193" s="73" t="s">
        <v>56</v>
      </c>
      <c r="C193" s="40">
        <f t="shared" ref="C193:C203" si="6">C154+C167+C180</f>
        <v>4019.9010525209715</v>
      </c>
      <c r="D193" s="40"/>
      <c r="E193" s="40"/>
      <c r="F193" s="40"/>
      <c r="G193" s="40"/>
      <c r="H193" s="40"/>
      <c r="I193" s="40"/>
      <c r="J193" s="40"/>
      <c r="K193" s="40"/>
      <c r="L193" s="40"/>
      <c r="M193" s="40"/>
    </row>
    <row r="194" spans="1:13" s="1" customFormat="1" ht="15">
      <c r="A194" s="171"/>
      <c r="B194" s="29" t="s">
        <v>115</v>
      </c>
      <c r="C194" s="40">
        <f t="shared" si="6"/>
        <v>2432.7356788847828</v>
      </c>
      <c r="D194" s="40"/>
      <c r="E194" s="40"/>
      <c r="F194" s="40"/>
      <c r="G194" s="40"/>
      <c r="H194" s="40"/>
      <c r="I194" s="40"/>
      <c r="J194" s="40"/>
      <c r="K194" s="40"/>
      <c r="L194" s="40"/>
      <c r="M194" s="40"/>
    </row>
    <row r="195" spans="1:13" s="1" customFormat="1" ht="15">
      <c r="A195" s="171"/>
      <c r="B195" s="29" t="s">
        <v>116</v>
      </c>
      <c r="C195" s="40">
        <f t="shared" si="6"/>
        <v>1587.1653736361886</v>
      </c>
      <c r="D195" s="40"/>
      <c r="E195" s="40"/>
      <c r="F195" s="40"/>
      <c r="G195" s="40"/>
      <c r="H195" s="40"/>
      <c r="I195" s="40"/>
      <c r="J195" s="40"/>
      <c r="K195" s="40"/>
      <c r="L195" s="40"/>
      <c r="M195" s="40"/>
    </row>
    <row r="196" spans="1:13" s="1" customFormat="1" ht="15">
      <c r="A196" s="171"/>
      <c r="B196" s="30"/>
      <c r="C196" s="40"/>
      <c r="D196" s="40"/>
      <c r="E196" s="40"/>
      <c r="F196" s="40"/>
      <c r="G196" s="40"/>
      <c r="H196" s="40"/>
      <c r="I196" s="40"/>
      <c r="J196" s="40"/>
      <c r="K196" s="40"/>
      <c r="L196" s="40"/>
      <c r="M196" s="40"/>
    </row>
    <row r="197" spans="1:13" s="1" customFormat="1" ht="15">
      <c r="A197" s="171"/>
      <c r="B197" s="74" t="s">
        <v>65</v>
      </c>
      <c r="C197" s="40">
        <f t="shared" si="6"/>
        <v>7360.1648832770006</v>
      </c>
      <c r="D197" s="40"/>
      <c r="E197" s="40"/>
      <c r="F197" s="40"/>
      <c r="G197" s="40"/>
      <c r="H197" s="40"/>
      <c r="I197" s="40"/>
      <c r="J197" s="40"/>
      <c r="K197" s="40"/>
      <c r="L197" s="40"/>
      <c r="M197" s="40"/>
    </row>
    <row r="198" spans="1:13" s="1" customFormat="1" ht="15">
      <c r="A198" s="171"/>
      <c r="B198" s="29" t="s">
        <v>62</v>
      </c>
      <c r="C198" s="40">
        <f t="shared" si="6"/>
        <v>5281.847077984623</v>
      </c>
      <c r="D198" s="40"/>
      <c r="E198" s="40"/>
      <c r="F198" s="40"/>
      <c r="G198" s="40"/>
      <c r="H198" s="40"/>
      <c r="I198" s="40"/>
      <c r="J198" s="40"/>
      <c r="K198" s="40"/>
      <c r="L198" s="40"/>
      <c r="M198" s="40"/>
    </row>
    <row r="199" spans="1:13" s="1" customFormat="1" ht="15">
      <c r="A199" s="171"/>
      <c r="B199" s="29" t="s">
        <v>63</v>
      </c>
      <c r="C199" s="40">
        <f t="shared" si="6"/>
        <v>2078.0804189068494</v>
      </c>
      <c r="D199" s="40"/>
      <c r="E199" s="40"/>
      <c r="F199" s="40"/>
      <c r="G199" s="40"/>
      <c r="H199" s="40"/>
      <c r="I199" s="40"/>
      <c r="J199" s="40"/>
      <c r="K199" s="40"/>
      <c r="L199" s="40"/>
      <c r="M199" s="40"/>
    </row>
    <row r="200" spans="1:13" s="1" customFormat="1" ht="15">
      <c r="A200" s="171"/>
      <c r="B200" s="18"/>
      <c r="C200" s="40"/>
      <c r="D200" s="40"/>
      <c r="E200" s="40"/>
      <c r="F200" s="40"/>
      <c r="G200" s="40"/>
      <c r="H200" s="40"/>
      <c r="I200" s="40"/>
      <c r="J200" s="40"/>
      <c r="K200" s="40"/>
      <c r="L200" s="40"/>
      <c r="M200" s="40"/>
    </row>
    <row r="201" spans="1:13" s="1" customFormat="1" ht="15">
      <c r="A201" s="171"/>
      <c r="B201" s="55" t="s">
        <v>57</v>
      </c>
      <c r="C201" s="40">
        <f t="shared" si="6"/>
        <v>2174.9340642020279</v>
      </c>
      <c r="D201" s="40"/>
      <c r="E201" s="40"/>
      <c r="F201" s="40"/>
      <c r="G201" s="40"/>
      <c r="H201" s="40"/>
      <c r="I201" s="40"/>
      <c r="J201" s="40"/>
      <c r="K201" s="40"/>
      <c r="L201" s="40"/>
      <c r="M201" s="40"/>
    </row>
    <row r="202" spans="1:13" s="1" customFormat="1" ht="15">
      <c r="A202" s="171"/>
      <c r="B202" s="14" t="s">
        <v>113</v>
      </c>
      <c r="C202" s="40">
        <f t="shared" si="6"/>
        <v>1432.1520638867967</v>
      </c>
      <c r="D202" s="40"/>
      <c r="E202" s="40"/>
      <c r="F202" s="40"/>
      <c r="G202" s="40"/>
      <c r="H202" s="40"/>
      <c r="I202" s="40"/>
      <c r="J202" s="40"/>
      <c r="K202" s="40"/>
      <c r="L202" s="40"/>
      <c r="M202" s="40"/>
    </row>
    <row r="203" spans="1:13" s="1" customFormat="1" ht="15">
      <c r="A203" s="171"/>
      <c r="B203" s="14" t="s">
        <v>114</v>
      </c>
      <c r="C203" s="40">
        <f t="shared" si="6"/>
        <v>742.78200031523079</v>
      </c>
      <c r="D203" s="40"/>
      <c r="E203" s="40"/>
      <c r="F203" s="40"/>
      <c r="G203" s="40"/>
      <c r="H203" s="40"/>
      <c r="I203" s="40"/>
      <c r="J203" s="40"/>
      <c r="K203" s="40"/>
      <c r="L203" s="40"/>
      <c r="M203" s="40"/>
    </row>
    <row r="204" spans="1:13" s="1" customFormat="1" ht="15">
      <c r="A204" s="171"/>
      <c r="B204" s="31"/>
    </row>
    <row r="205" spans="1:13" s="2" customFormat="1" ht="15">
      <c r="A205" s="171"/>
      <c r="B205" s="1" t="s">
        <v>33</v>
      </c>
      <c r="H205" s="3"/>
    </row>
    <row r="206" spans="1:13" s="2" customFormat="1" ht="15">
      <c r="A206" s="171"/>
      <c r="B206" s="1" t="s">
        <v>97</v>
      </c>
      <c r="C206" s="1">
        <v>1149.8</v>
      </c>
      <c r="D206" s="1"/>
      <c r="E206" s="1"/>
      <c r="F206" s="1"/>
      <c r="G206" s="1"/>
      <c r="H206" s="1"/>
      <c r="I206" s="1"/>
      <c r="J206" s="1"/>
      <c r="K206" s="1"/>
      <c r="L206" s="1"/>
      <c r="M206" s="1"/>
    </row>
    <row r="207" spans="1:13" s="2" customFormat="1" ht="15">
      <c r="A207" s="171"/>
      <c r="B207" s="73" t="s">
        <v>56</v>
      </c>
      <c r="C207" s="2">
        <f>$C$206*H6</f>
        <v>340.98725416367489</v>
      </c>
    </row>
    <row r="208" spans="1:13" s="2" customFormat="1" ht="15">
      <c r="A208" s="171"/>
      <c r="B208" s="29" t="s">
        <v>115</v>
      </c>
      <c r="C208" s="2">
        <f>$C$206*H7</f>
        <v>206.35628798094601</v>
      </c>
    </row>
    <row r="209" spans="1:13" s="2" customFormat="1" ht="15">
      <c r="A209" s="171"/>
      <c r="B209" s="29" t="s">
        <v>116</v>
      </c>
      <c r="C209" s="2">
        <f>$C$206*H8</f>
        <v>134.63096618272883</v>
      </c>
    </row>
    <row r="210" spans="1:13" s="2" customFormat="1" ht="15">
      <c r="A210" s="171"/>
      <c r="B210" s="30"/>
    </row>
    <row r="211" spans="1:13" s="2" customFormat="1" ht="15">
      <c r="A211" s="171"/>
      <c r="B211" s="74" t="s">
        <v>65</v>
      </c>
      <c r="C211" s="2">
        <f>$C$206*H10</f>
        <v>624.3244251414161</v>
      </c>
    </row>
    <row r="212" spans="1:13" s="2" customFormat="1" ht="15">
      <c r="A212" s="171"/>
      <c r="B212" s="29" t="s">
        <v>62</v>
      </c>
      <c r="C212" s="2">
        <f>$C$206*H11</f>
        <v>448.03155811632018</v>
      </c>
    </row>
    <row r="213" spans="1:13" s="2" customFormat="1" ht="15">
      <c r="A213" s="171"/>
      <c r="B213" s="29" t="s">
        <v>63</v>
      </c>
      <c r="C213" s="2">
        <f>$C$206*H12</f>
        <v>176.2727307752929</v>
      </c>
    </row>
    <row r="214" spans="1:13" s="2" customFormat="1" ht="15">
      <c r="A214" s="171"/>
      <c r="B214" s="18"/>
    </row>
    <row r="215" spans="1:13" s="2" customFormat="1" ht="15">
      <c r="A215" s="171"/>
      <c r="B215" s="55" t="s">
        <v>57</v>
      </c>
      <c r="C215" s="2">
        <f>$C$206*H14</f>
        <v>184.48832069490902</v>
      </c>
    </row>
    <row r="216" spans="1:13" s="2" customFormat="1" ht="15">
      <c r="A216" s="171"/>
      <c r="B216" s="14" t="s">
        <v>113</v>
      </c>
      <c r="C216" s="2">
        <f>$C$206*H15</f>
        <v>121.48199506138243</v>
      </c>
    </row>
    <row r="217" spans="1:13" s="2" customFormat="1" ht="15">
      <c r="A217" s="171"/>
      <c r="B217" s="14" t="s">
        <v>114</v>
      </c>
      <c r="C217" s="2">
        <f>$C$206*H16</f>
        <v>63.006325633526551</v>
      </c>
    </row>
    <row r="218" spans="1:13" s="2" customFormat="1" ht="15">
      <c r="A218" s="171"/>
      <c r="B218" s="14"/>
    </row>
    <row r="219" spans="1:13" s="2" customFormat="1" ht="15">
      <c r="A219" s="171"/>
      <c r="B219" s="1" t="s">
        <v>99</v>
      </c>
      <c r="C219" s="1">
        <v>453.7</v>
      </c>
      <c r="D219" s="1"/>
      <c r="E219" s="1"/>
      <c r="F219" s="1"/>
      <c r="G219" s="1"/>
      <c r="H219" s="1"/>
      <c r="I219" s="1"/>
      <c r="J219" s="1"/>
      <c r="K219" s="1"/>
      <c r="L219" s="1"/>
      <c r="M219" s="1"/>
    </row>
    <row r="220" spans="1:13" s="2" customFormat="1" ht="15">
      <c r="A220" s="171"/>
      <c r="B220" s="73" t="s">
        <v>56</v>
      </c>
      <c r="C220" s="2">
        <f>$C$219*H6</f>
        <v>134.55028458345737</v>
      </c>
    </row>
    <row r="221" spans="1:13" s="2" customFormat="1" ht="15">
      <c r="A221" s="171"/>
      <c r="B221" s="29" t="s">
        <v>115</v>
      </c>
      <c r="C221" s="2">
        <f>$C$219*H7</f>
        <v>81.426202693472959</v>
      </c>
    </row>
    <row r="222" spans="1:13" s="2" customFormat="1" ht="15">
      <c r="A222" s="171"/>
      <c r="B222" s="29" t="s">
        <v>116</v>
      </c>
      <c r="C222" s="2">
        <f>$C$219*H8</f>
        <v>53.12408188998441</v>
      </c>
    </row>
    <row r="223" spans="1:13" s="2" customFormat="1" ht="15">
      <c r="A223" s="171"/>
      <c r="B223" s="30"/>
    </row>
    <row r="224" spans="1:13" s="2" customFormat="1" ht="15">
      <c r="A224" s="171"/>
      <c r="B224" s="74" t="s">
        <v>65</v>
      </c>
      <c r="C224" s="2">
        <f>$C$219*H10</f>
        <v>246.3524018843803</v>
      </c>
    </row>
    <row r="225" spans="1:13" s="2" customFormat="1" ht="15">
      <c r="A225" s="171"/>
      <c r="B225" s="29" t="s">
        <v>62</v>
      </c>
      <c r="C225" s="2">
        <f>$C$219*H11</f>
        <v>176.78893539517696</v>
      </c>
    </row>
    <row r="226" spans="1:13" s="2" customFormat="1" ht="15">
      <c r="A226" s="171"/>
      <c r="B226" s="29" t="s">
        <v>63</v>
      </c>
      <c r="C226" s="2">
        <f>$C$219*H12</f>
        <v>69.555520919073217</v>
      </c>
    </row>
    <row r="227" spans="1:13" s="2" customFormat="1" ht="15">
      <c r="A227" s="171"/>
      <c r="B227" s="18"/>
    </row>
    <row r="228" spans="1:13" s="2" customFormat="1" ht="15">
      <c r="A228" s="171"/>
      <c r="B228" s="55" t="s">
        <v>57</v>
      </c>
      <c r="C228" s="2">
        <f>$C$219*H14</f>
        <v>72.797313532162306</v>
      </c>
    </row>
    <row r="229" spans="1:13" s="2" customFormat="1" ht="15">
      <c r="A229" s="171"/>
      <c r="B229" s="14" t="s">
        <v>113</v>
      </c>
      <c r="C229" s="2">
        <f>$C$219*H15</f>
        <v>47.935624595015838</v>
      </c>
    </row>
    <row r="230" spans="1:13" s="2" customFormat="1" ht="15">
      <c r="A230" s="171"/>
      <c r="B230" s="14" t="s">
        <v>114</v>
      </c>
      <c r="C230" s="2">
        <f>$C$219*H16</f>
        <v>24.861688937146457</v>
      </c>
    </row>
    <row r="231" spans="1:13" s="2" customFormat="1" ht="15">
      <c r="A231" s="171"/>
      <c r="B231" s="1"/>
    </row>
    <row r="232" spans="1:13" s="2" customFormat="1" ht="15">
      <c r="A232" s="171"/>
      <c r="B232" s="1" t="s">
        <v>34</v>
      </c>
      <c r="C232" s="1">
        <f>C206+C219</f>
        <v>1603.5</v>
      </c>
      <c r="D232" s="1"/>
      <c r="E232" s="1"/>
      <c r="F232" s="1"/>
      <c r="G232" s="1"/>
      <c r="H232" s="1"/>
      <c r="I232" s="1"/>
      <c r="J232" s="1"/>
      <c r="K232" s="1"/>
      <c r="L232" s="1"/>
      <c r="M232" s="1"/>
    </row>
    <row r="233" spans="1:13" s="2" customFormat="1" ht="15">
      <c r="A233" s="171"/>
      <c r="B233" s="73" t="s">
        <v>56</v>
      </c>
      <c r="C233" s="40">
        <f>C207+C220</f>
        <v>475.53753874713226</v>
      </c>
    </row>
    <row r="234" spans="1:13" s="2" customFormat="1" ht="15">
      <c r="A234" s="171"/>
      <c r="B234" s="29" t="s">
        <v>115</v>
      </c>
      <c r="C234" s="40">
        <f t="shared" ref="C234:C243" si="7">C208+C221</f>
        <v>287.78249067441897</v>
      </c>
    </row>
    <row r="235" spans="1:13" s="2" customFormat="1" ht="15">
      <c r="A235" s="171"/>
      <c r="B235" s="29" t="s">
        <v>116</v>
      </c>
      <c r="C235" s="40">
        <f t="shared" si="7"/>
        <v>187.75504807271324</v>
      </c>
    </row>
    <row r="236" spans="1:13" s="2" customFormat="1" ht="15">
      <c r="A236" s="171"/>
      <c r="B236" s="30"/>
      <c r="C236" s="40"/>
    </row>
    <row r="237" spans="1:13" s="2" customFormat="1" ht="15">
      <c r="A237" s="171"/>
      <c r="B237" s="74" t="s">
        <v>65</v>
      </c>
      <c r="C237" s="40">
        <f t="shared" si="7"/>
        <v>870.67682702579646</v>
      </c>
    </row>
    <row r="238" spans="1:13" s="2" customFormat="1" ht="15">
      <c r="A238" s="171"/>
      <c r="B238" s="29" t="s">
        <v>62</v>
      </c>
      <c r="C238" s="40">
        <f t="shared" si="7"/>
        <v>624.82049351149715</v>
      </c>
    </row>
    <row r="239" spans="1:13" s="2" customFormat="1" ht="15">
      <c r="A239" s="171"/>
      <c r="B239" s="29" t="s">
        <v>63</v>
      </c>
      <c r="C239" s="40">
        <f t="shared" si="7"/>
        <v>245.82825169436612</v>
      </c>
    </row>
    <row r="240" spans="1:13" s="2" customFormat="1" ht="15">
      <c r="A240" s="171"/>
      <c r="B240" s="18"/>
      <c r="C240" s="40"/>
    </row>
    <row r="241" spans="1:13" s="2" customFormat="1" ht="15">
      <c r="A241" s="171"/>
      <c r="B241" s="55" t="s">
        <v>57</v>
      </c>
      <c r="C241" s="40">
        <f t="shared" si="7"/>
        <v>257.28563422707134</v>
      </c>
    </row>
    <row r="242" spans="1:13" s="2" customFormat="1" ht="15">
      <c r="A242" s="171"/>
      <c r="B242" s="14" t="s">
        <v>113</v>
      </c>
      <c r="C242" s="40">
        <f t="shared" si="7"/>
        <v>169.41761965639827</v>
      </c>
    </row>
    <row r="243" spans="1:13" s="2" customFormat="1" ht="15">
      <c r="A243" s="171"/>
      <c r="B243" s="14" t="s">
        <v>114</v>
      </c>
      <c r="C243" s="40">
        <f t="shared" si="7"/>
        <v>87.868014570673012</v>
      </c>
    </row>
    <row r="244" spans="1:13" s="2" customFormat="1" ht="15">
      <c r="A244" s="171"/>
      <c r="H244" s="3"/>
    </row>
    <row r="245" spans="1:13" s="1" customFormat="1" ht="15">
      <c r="A245" s="171"/>
      <c r="B245" s="1" t="s">
        <v>35</v>
      </c>
      <c r="C245" s="78">
        <f>C192-C232</f>
        <v>11951.5</v>
      </c>
      <c r="D245" s="78"/>
      <c r="E245" s="78"/>
      <c r="F245" s="78"/>
      <c r="G245" s="78"/>
      <c r="H245" s="78"/>
      <c r="I245" s="78"/>
      <c r="J245" s="78"/>
      <c r="K245" s="78"/>
      <c r="L245" s="78"/>
      <c r="M245" s="78"/>
    </row>
    <row r="246" spans="1:13" s="1" customFormat="1" ht="15">
      <c r="A246" s="171"/>
      <c r="B246" s="73" t="s">
        <v>56</v>
      </c>
      <c r="C246" s="77">
        <f>$C$245*H6</f>
        <v>3544.3635137738393</v>
      </c>
      <c r="D246" s="77"/>
      <c r="E246" s="77"/>
      <c r="F246" s="77"/>
      <c r="G246" s="77"/>
      <c r="H246" s="77"/>
      <c r="I246" s="77"/>
      <c r="J246" s="77"/>
      <c r="K246" s="77"/>
      <c r="L246" s="77"/>
      <c r="M246" s="77"/>
    </row>
    <row r="247" spans="1:13" s="1" customFormat="1" ht="15">
      <c r="A247" s="171"/>
      <c r="B247" s="29" t="s">
        <v>115</v>
      </c>
      <c r="C247" s="77">
        <f>$C$245*H7</f>
        <v>2144.9531882103638</v>
      </c>
      <c r="D247" s="77"/>
      <c r="E247" s="77"/>
      <c r="F247" s="77"/>
      <c r="G247" s="77"/>
      <c r="H247" s="77"/>
      <c r="I247" s="77"/>
      <c r="J247" s="77"/>
      <c r="K247" s="77"/>
      <c r="L247" s="77"/>
      <c r="M247" s="77"/>
    </row>
    <row r="248" spans="1:13" s="1" customFormat="1" ht="15">
      <c r="A248" s="171"/>
      <c r="B248" s="29" t="s">
        <v>116</v>
      </c>
      <c r="C248" s="77">
        <f>$C$245*H8</f>
        <v>1399.4103255634752</v>
      </c>
      <c r="D248" s="77"/>
      <c r="E248" s="77"/>
      <c r="F248" s="77"/>
      <c r="G248" s="77"/>
      <c r="H248" s="77"/>
      <c r="I248" s="77"/>
      <c r="J248" s="77"/>
      <c r="K248" s="77"/>
      <c r="L248" s="77"/>
      <c r="M248" s="77"/>
    </row>
    <row r="249" spans="1:13" s="1" customFormat="1" ht="15">
      <c r="A249" s="171"/>
      <c r="B249" s="30"/>
      <c r="C249" s="77"/>
      <c r="D249" s="77"/>
      <c r="E249" s="77"/>
      <c r="F249" s="77"/>
      <c r="G249" s="77"/>
      <c r="H249" s="77"/>
      <c r="I249" s="77"/>
      <c r="J249" s="77"/>
      <c r="K249" s="77"/>
      <c r="L249" s="77"/>
      <c r="M249" s="77"/>
    </row>
    <row r="250" spans="1:13" s="1" customFormat="1" ht="15">
      <c r="A250" s="171"/>
      <c r="B250" s="74" t="s">
        <v>65</v>
      </c>
      <c r="C250" s="77">
        <f>$C$245*H10</f>
        <v>6489.4880562512044</v>
      </c>
      <c r="D250" s="77"/>
      <c r="E250" s="77"/>
      <c r="F250" s="77"/>
      <c r="G250" s="77"/>
      <c r="H250" s="77"/>
      <c r="I250" s="77"/>
      <c r="J250" s="77"/>
      <c r="K250" s="77"/>
      <c r="L250" s="77"/>
      <c r="M250" s="77"/>
    </row>
    <row r="251" spans="1:13" s="1" customFormat="1" ht="15">
      <c r="A251" s="171"/>
      <c r="B251" s="29" t="s">
        <v>62</v>
      </c>
      <c r="C251" s="77">
        <f>$C$245*H11</f>
        <v>4657.0265844731266</v>
      </c>
      <c r="D251" s="77"/>
      <c r="E251" s="77"/>
      <c r="F251" s="77"/>
      <c r="G251" s="77"/>
      <c r="H251" s="77"/>
      <c r="I251" s="77"/>
      <c r="J251" s="77"/>
      <c r="K251" s="77"/>
      <c r="L251" s="77"/>
      <c r="M251" s="77"/>
    </row>
    <row r="252" spans="1:13" s="1" customFormat="1" ht="15">
      <c r="A252" s="171"/>
      <c r="B252" s="29" t="s">
        <v>63</v>
      </c>
      <c r="C252" s="77">
        <f>$C$245*H12</f>
        <v>1832.2521672124831</v>
      </c>
      <c r="D252" s="77"/>
      <c r="E252" s="77"/>
      <c r="F252" s="77"/>
      <c r="G252" s="77"/>
      <c r="H252" s="77"/>
      <c r="I252" s="77"/>
      <c r="J252" s="77"/>
      <c r="K252" s="77"/>
      <c r="L252" s="77"/>
      <c r="M252" s="77"/>
    </row>
    <row r="253" spans="1:13" s="1" customFormat="1" ht="15">
      <c r="A253" s="171"/>
      <c r="B253" s="18"/>
      <c r="C253" s="77"/>
      <c r="D253" s="77"/>
      <c r="E253" s="77"/>
      <c r="F253" s="77"/>
      <c r="G253" s="77"/>
      <c r="H253" s="77"/>
      <c r="I253" s="77"/>
      <c r="J253" s="77"/>
      <c r="K253" s="77"/>
      <c r="L253" s="77"/>
      <c r="M253" s="77"/>
    </row>
    <row r="254" spans="1:13" s="1" customFormat="1" ht="15">
      <c r="A254" s="171"/>
      <c r="B254" s="55" t="s">
        <v>57</v>
      </c>
      <c r="C254" s="77">
        <f>$C$245*H14</f>
        <v>1917.6484299749568</v>
      </c>
      <c r="D254" s="77"/>
      <c r="E254" s="77"/>
      <c r="F254" s="77"/>
      <c r="G254" s="77"/>
      <c r="H254" s="77"/>
      <c r="I254" s="77"/>
      <c r="J254" s="77"/>
      <c r="K254" s="77"/>
      <c r="L254" s="77"/>
      <c r="M254" s="77"/>
    </row>
    <row r="255" spans="1:13" s="1" customFormat="1" ht="15">
      <c r="A255" s="171"/>
      <c r="B255" s="14" t="s">
        <v>113</v>
      </c>
      <c r="C255" s="77">
        <f>$C$245*H15</f>
        <v>1262.7344442303986</v>
      </c>
      <c r="D255" s="77"/>
      <c r="E255" s="77"/>
      <c r="F255" s="77"/>
      <c r="G255" s="77"/>
      <c r="H255" s="77"/>
      <c r="I255" s="77"/>
      <c r="J255" s="77"/>
      <c r="K255" s="77"/>
      <c r="L255" s="77"/>
      <c r="M255" s="77"/>
    </row>
    <row r="256" spans="1:13" s="1" customFormat="1" ht="15">
      <c r="A256" s="171"/>
      <c r="B256" s="14" t="s">
        <v>114</v>
      </c>
      <c r="C256" s="77">
        <f>$C$245*H16</f>
        <v>654.91398574455775</v>
      </c>
      <c r="D256" s="77"/>
      <c r="E256" s="77"/>
      <c r="F256" s="77"/>
      <c r="G256" s="77"/>
      <c r="H256" s="77"/>
      <c r="I256" s="77"/>
      <c r="J256" s="77"/>
      <c r="K256" s="77"/>
      <c r="L256" s="77"/>
      <c r="M256" s="77"/>
    </row>
    <row r="258" spans="2:12">
      <c r="B258" s="60"/>
      <c r="C258" s="100">
        <v>2021</v>
      </c>
      <c r="D258" s="100">
        <v>2020</v>
      </c>
      <c r="E258" s="100">
        <v>2019</v>
      </c>
      <c r="F258" s="108"/>
      <c r="G258" s="108"/>
      <c r="I258" s="94"/>
      <c r="J258" s="94"/>
      <c r="K258" s="94"/>
      <c r="L258" s="94"/>
    </row>
    <row r="259" spans="2:12">
      <c r="B259" s="67" t="s">
        <v>58</v>
      </c>
      <c r="C259" s="60">
        <v>3853.2</v>
      </c>
      <c r="D259" s="60">
        <v>2962.7</v>
      </c>
      <c r="E259" s="60">
        <v>3129.5</v>
      </c>
    </row>
    <row r="260" spans="2:12">
      <c r="B260" s="67" t="s">
        <v>59</v>
      </c>
      <c r="C260" s="60">
        <v>1856.9</v>
      </c>
      <c r="D260" s="60">
        <v>1395.7</v>
      </c>
      <c r="E260" s="60">
        <v>1349</v>
      </c>
    </row>
    <row r="261" spans="2:12">
      <c r="B261" s="58" t="s">
        <v>67</v>
      </c>
      <c r="C261" s="59">
        <f>C260/C5</f>
        <v>0.32519570585453844</v>
      </c>
      <c r="D261" s="59">
        <f>D260/D5</f>
        <v>0.32023219530102792</v>
      </c>
      <c r="E261" s="59">
        <f>E260/E5</f>
        <v>0.30121692530981353</v>
      </c>
    </row>
    <row r="262" spans="2:12">
      <c r="B262" s="96" t="s">
        <v>70</v>
      </c>
      <c r="C262" s="59">
        <f>C261-D261</f>
        <v>4.9635105535105195E-3</v>
      </c>
      <c r="D262" s="150">
        <f>D261-E261</f>
        <v>1.901526999121439E-2</v>
      </c>
      <c r="E262" s="59"/>
    </row>
    <row r="263" spans="2:12" s="109" customFormat="1">
      <c r="B263" s="151" t="s">
        <v>214</v>
      </c>
      <c r="C263" s="97">
        <f>(C262+D262)/2</f>
        <v>1.1989390272362455E-2</v>
      </c>
      <c r="D263" s="110"/>
      <c r="E263" s="110"/>
    </row>
    <row r="264" spans="2:12" s="109" customFormat="1">
      <c r="C264" s="110"/>
      <c r="D264" s="110"/>
      <c r="E264" s="110"/>
    </row>
    <row r="265" spans="2:12">
      <c r="B265" s="60"/>
      <c r="C265" s="100">
        <v>2021</v>
      </c>
      <c r="D265" s="100">
        <v>2020</v>
      </c>
      <c r="E265" s="100">
        <v>2019</v>
      </c>
      <c r="F265" s="101">
        <v>2018</v>
      </c>
      <c r="G265" s="101">
        <v>2017</v>
      </c>
      <c r="I265" s="94"/>
      <c r="J265" s="94"/>
      <c r="K265" s="94"/>
      <c r="L265" s="94"/>
    </row>
    <row r="266" spans="2:12">
      <c r="B266" s="58" t="s">
        <v>51</v>
      </c>
      <c r="C266" s="61">
        <v>6730</v>
      </c>
      <c r="D266" s="61">
        <v>5989</v>
      </c>
      <c r="E266" s="61">
        <v>5582</v>
      </c>
      <c r="F266" s="62">
        <v>4986</v>
      </c>
      <c r="G266" s="62">
        <v>4406</v>
      </c>
    </row>
    <row r="267" spans="2:12">
      <c r="B267" s="58" t="s">
        <v>54</v>
      </c>
      <c r="C267" s="58">
        <v>4139</v>
      </c>
      <c r="D267" s="61"/>
      <c r="E267" s="61"/>
      <c r="F267" s="62"/>
      <c r="G267" s="62"/>
    </row>
    <row r="268" spans="2:12">
      <c r="B268" s="58" t="s">
        <v>55</v>
      </c>
      <c r="C268" s="58">
        <v>2591</v>
      </c>
      <c r="D268" s="61"/>
      <c r="E268" s="61"/>
      <c r="F268" s="62"/>
      <c r="G268" s="62"/>
    </row>
    <row r="269" spans="2:12" s="148" customFormat="1">
      <c r="B269" s="59" t="s">
        <v>53</v>
      </c>
      <c r="C269" s="59">
        <f>(C266-D266)/D266</f>
        <v>0.12372683252629821</v>
      </c>
      <c r="D269" s="59">
        <f>(D266-E266)/E266</f>
        <v>7.2912934432103185E-2</v>
      </c>
      <c r="E269" s="59">
        <f>(E266-F266)/F266</f>
        <v>0.11953469715202567</v>
      </c>
      <c r="F269" s="59">
        <f>(F266-G266)/G266</f>
        <v>0.13163867453472539</v>
      </c>
      <c r="G269" s="59"/>
    </row>
    <row r="270" spans="2:12" s="148" customFormat="1">
      <c r="B270" s="149" t="s">
        <v>122</v>
      </c>
      <c r="C270" s="59">
        <f>(C269+E269)/2</f>
        <v>0.12163076483916194</v>
      </c>
      <c r="D270" s="59"/>
      <c r="E270" s="59"/>
      <c r="F270" s="59"/>
      <c r="G270" s="59"/>
    </row>
    <row r="271" spans="2:12">
      <c r="B271" s="166"/>
      <c r="C271" s="166"/>
      <c r="D271" s="166"/>
      <c r="E271" s="166"/>
      <c r="F271" s="166"/>
      <c r="G271" s="166"/>
    </row>
    <row r="272" spans="2:12">
      <c r="B272" s="58" t="s">
        <v>52</v>
      </c>
      <c r="C272" s="66">
        <v>1594000</v>
      </c>
      <c r="D272" s="66">
        <v>1243000</v>
      </c>
      <c r="E272" s="66">
        <v>1229000</v>
      </c>
      <c r="F272" s="66">
        <v>1037000</v>
      </c>
      <c r="G272" s="66">
        <v>877000</v>
      </c>
    </row>
    <row r="273" spans="2:7">
      <c r="B273" s="58" t="s">
        <v>66</v>
      </c>
      <c r="C273" s="64">
        <f>(C272-D272)/D272</f>
        <v>0.28238133547868061</v>
      </c>
      <c r="D273" s="64">
        <f>(D272-E272)/E272</f>
        <v>1.1391375101708706E-2</v>
      </c>
      <c r="E273" s="64">
        <f>(E272-F272)/F272</f>
        <v>0.18514946962391515</v>
      </c>
      <c r="F273" s="64">
        <f>(F272-G272)/G272</f>
        <v>0.18244013683010263</v>
      </c>
      <c r="G273" s="58"/>
    </row>
    <row r="274" spans="2:7">
      <c r="B274" s="92" t="s">
        <v>123</v>
      </c>
      <c r="C274" s="64">
        <f>(C273+E273)/2</f>
        <v>0.23376540255129788</v>
      </c>
      <c r="D274" s="58"/>
      <c r="E274" s="58"/>
      <c r="F274" s="58"/>
      <c r="G274" s="58"/>
    </row>
    <row r="275" spans="2:7">
      <c r="B275" s="167"/>
      <c r="C275" s="168"/>
      <c r="D275" s="168"/>
      <c r="E275" s="168"/>
      <c r="F275" s="168"/>
      <c r="G275" s="169"/>
    </row>
    <row r="276" spans="2:7">
      <c r="B276" s="65" t="s">
        <v>68</v>
      </c>
      <c r="C276" s="65">
        <v>9793</v>
      </c>
      <c r="D276" s="65">
        <v>8081</v>
      </c>
      <c r="E276" s="65">
        <v>7326</v>
      </c>
      <c r="F276" s="65">
        <v>5527</v>
      </c>
      <c r="G276" s="65"/>
    </row>
    <row r="277" spans="2:7">
      <c r="B277" s="65" t="s">
        <v>82</v>
      </c>
      <c r="C277" s="63">
        <v>3354</v>
      </c>
      <c r="D277" s="66">
        <f>C277/C276*D276</f>
        <v>2767.6579189216786</v>
      </c>
      <c r="E277" s="66">
        <f>D277/D276*E276</f>
        <v>2509.0783212498723</v>
      </c>
      <c r="F277" s="95">
        <f>E277/E276*F276</f>
        <v>1892.9396507709589</v>
      </c>
      <c r="G277" s="58"/>
    </row>
    <row r="278" spans="2:7">
      <c r="B278" s="91" t="s">
        <v>119</v>
      </c>
      <c r="C278" s="64">
        <f>(C277-D277)/D277</f>
        <v>0.2118549684444995</v>
      </c>
      <c r="D278" s="64">
        <f>(D277-E277)/E277</f>
        <v>0.10305760305760306</v>
      </c>
      <c r="E278" s="64">
        <f>(E277-F277)/F277</f>
        <v>0.32549303419576614</v>
      </c>
      <c r="F278" s="58"/>
      <c r="G278" s="58"/>
    </row>
    <row r="279" spans="2:7">
      <c r="B279" s="91" t="s">
        <v>120</v>
      </c>
      <c r="C279" s="64">
        <f>AVERAGE(C278:E278)</f>
        <v>0.21346853523262288</v>
      </c>
      <c r="D279" s="58"/>
      <c r="E279" s="58"/>
      <c r="F279" s="58"/>
      <c r="G279" s="58"/>
    </row>
    <row r="280" spans="2:7">
      <c r="B280" s="65" t="s">
        <v>80</v>
      </c>
      <c r="C280" s="66">
        <f>C277*(H7/H6)</f>
        <v>2029.7503247903626</v>
      </c>
      <c r="D280" s="58"/>
      <c r="E280" s="58"/>
      <c r="F280" s="58"/>
      <c r="G280" s="58"/>
    </row>
    <row r="281" spans="2:7">
      <c r="B281" s="65" t="s">
        <v>81</v>
      </c>
      <c r="C281" s="66">
        <f>C277-C280</f>
        <v>1324.2496752096374</v>
      </c>
      <c r="D281" s="58"/>
      <c r="E281" s="58"/>
      <c r="F281" s="58"/>
      <c r="G281" s="58"/>
    </row>
    <row r="282" spans="2:7">
      <c r="C282" s="42" t="s">
        <v>135</v>
      </c>
    </row>
    <row r="285" spans="2:7">
      <c r="B285" s="58"/>
      <c r="C285" s="114">
        <v>2021</v>
      </c>
      <c r="D285" s="114">
        <v>2020</v>
      </c>
      <c r="E285" s="114">
        <v>2019</v>
      </c>
      <c r="F285" s="58">
        <v>2018</v>
      </c>
    </row>
    <row r="286" spans="2:7" s="94" customFormat="1">
      <c r="B286" s="68" t="s">
        <v>41</v>
      </c>
      <c r="C286" s="115">
        <v>1466.5</v>
      </c>
      <c r="D286" s="96">
        <v>1216.3</v>
      </c>
      <c r="E286" s="96">
        <v>1178.4000000000001</v>
      </c>
      <c r="F286" s="96">
        <v>986.6</v>
      </c>
    </row>
    <row r="287" spans="2:7" s="94" customFormat="1">
      <c r="B287" s="116" t="s">
        <v>172</v>
      </c>
      <c r="C287" s="117">
        <f>C286/D286-1</f>
        <v>0.20570582915399171</v>
      </c>
      <c r="D287" s="117">
        <f>D286/E286-1</f>
        <v>3.2162253903597948E-2</v>
      </c>
      <c r="E287" s="117">
        <f>E286/F286-1</f>
        <v>0.19440502736671395</v>
      </c>
      <c r="F287" s="96"/>
    </row>
    <row r="288" spans="2:7" s="94" customFormat="1">
      <c r="B288" s="116" t="s">
        <v>173</v>
      </c>
      <c r="C288" s="118">
        <f>AVERAGE(C287:E287)</f>
        <v>0.1440910368081012</v>
      </c>
      <c r="D288" s="96"/>
      <c r="E288" s="96"/>
      <c r="F288" s="96"/>
    </row>
    <row r="289" spans="2:13" s="94" customFormat="1">
      <c r="B289" s="68" t="s">
        <v>42</v>
      </c>
      <c r="C289" s="115">
        <v>671</v>
      </c>
      <c r="D289" s="96">
        <v>595.1</v>
      </c>
      <c r="E289" s="96">
        <v>557.29999999999995</v>
      </c>
      <c r="F289" s="96">
        <v>418.1</v>
      </c>
    </row>
    <row r="290" spans="2:13" s="94" customFormat="1">
      <c r="B290" s="116" t="s">
        <v>174</v>
      </c>
      <c r="C290" s="119">
        <f>C289/D289-1</f>
        <v>0.12754158964879858</v>
      </c>
      <c r="D290" s="119">
        <f t="shared" ref="D290:E290" si="8">D289/E289-1</f>
        <v>6.7827023147317478E-2</v>
      </c>
      <c r="E290" s="119">
        <f t="shared" si="8"/>
        <v>0.3329347046161204</v>
      </c>
      <c r="F290" s="96"/>
    </row>
    <row r="291" spans="2:13" s="94" customFormat="1">
      <c r="B291" s="116" t="s">
        <v>175</v>
      </c>
      <c r="C291" s="120">
        <f>AVERAGE(C290:E290)</f>
        <v>0.17610110580407881</v>
      </c>
      <c r="D291" s="96"/>
      <c r="E291" s="96"/>
      <c r="F291" s="96"/>
    </row>
    <row r="295" spans="2:13">
      <c r="B295" s="58"/>
      <c r="C295" s="102">
        <v>44583</v>
      </c>
      <c r="D295" s="102">
        <v>44614</v>
      </c>
      <c r="E295" s="102">
        <v>44642</v>
      </c>
      <c r="F295" s="102">
        <v>44673</v>
      </c>
      <c r="G295" s="102">
        <v>44703</v>
      </c>
      <c r="H295" s="76"/>
      <c r="I295" s="76"/>
      <c r="J295" s="76"/>
    </row>
    <row r="296" spans="2:13">
      <c r="B296" s="58" t="s">
        <v>111</v>
      </c>
      <c r="C296" s="59">
        <v>7.4999999999999997E-2</v>
      </c>
      <c r="D296" s="59">
        <v>7.9000000000000001E-2</v>
      </c>
      <c r="E296" s="59">
        <v>8.5000000000000006E-2</v>
      </c>
      <c r="F296" s="59">
        <v>8.3000000000000004E-2</v>
      </c>
      <c r="G296" s="59">
        <v>8.5999999999999993E-2</v>
      </c>
    </row>
    <row r="297" spans="2:13">
      <c r="B297" s="58" t="s">
        <v>93</v>
      </c>
      <c r="C297" s="86">
        <f>AVERAGE(C296:G296)</f>
        <v>8.1600000000000006E-2</v>
      </c>
      <c r="D297" s="58"/>
      <c r="E297" s="58"/>
      <c r="F297" s="58"/>
      <c r="G297" s="58"/>
    </row>
    <row r="299" spans="2:13">
      <c r="B299" s="126" t="s">
        <v>112</v>
      </c>
      <c r="C299" s="126">
        <v>358.96</v>
      </c>
    </row>
    <row r="303" spans="2:13" s="140" customFormat="1">
      <c r="B303" s="141" t="s">
        <v>205</v>
      </c>
    </row>
    <row r="304" spans="2:13">
      <c r="B304" s="2"/>
      <c r="C304" s="1" t="s">
        <v>0</v>
      </c>
      <c r="D304" s="1" t="s">
        <v>1</v>
      </c>
      <c r="E304" s="1" t="s">
        <v>2</v>
      </c>
      <c r="F304" s="1" t="s">
        <v>3</v>
      </c>
      <c r="G304" s="1" t="s">
        <v>72</v>
      </c>
      <c r="H304" s="37" t="s">
        <v>73</v>
      </c>
      <c r="I304" s="1" t="s">
        <v>74</v>
      </c>
      <c r="J304" s="1" t="s">
        <v>75</v>
      </c>
      <c r="K304" s="37" t="s">
        <v>76</v>
      </c>
      <c r="L304" s="1" t="s">
        <v>77</v>
      </c>
      <c r="M304" s="37" t="s">
        <v>78</v>
      </c>
    </row>
    <row r="305" spans="2:13">
      <c r="B305" s="43" t="s">
        <v>115</v>
      </c>
    </row>
    <row r="306" spans="2:13">
      <c r="B306" s="142" t="s">
        <v>206</v>
      </c>
      <c r="C306" s="143">
        <f>C280</f>
        <v>2029.7503247903626</v>
      </c>
      <c r="D306" s="143">
        <f>C306*'Systems-US'!D77+D307</f>
        <v>2256.7879833200013</v>
      </c>
      <c r="E306" s="143">
        <f>D306*'Systems-US'!E77+E307</f>
        <v>2552.2222010810533</v>
      </c>
      <c r="F306" s="143">
        <f>E306*'Systems-US'!F77+F307</f>
        <v>3056.1244887004636</v>
      </c>
      <c r="G306" s="143">
        <f>F306*'Systems-US'!G77+G307</f>
        <v>3668.6209128752935</v>
      </c>
      <c r="H306" s="143">
        <f>G306*'Systems-US'!H77+H307</f>
        <v>4412.625684313115</v>
      </c>
      <c r="I306" s="143">
        <f>H306*'Systems-US'!I77+I307</f>
        <v>5315.9121029411635</v>
      </c>
      <c r="J306" s="143">
        <f>I306*'Systems-US'!J77+J307</f>
        <v>6412.1417501079759</v>
      </c>
      <c r="K306" s="143">
        <f>J306*'Systems-US'!K77+K307</f>
        <v>7742.1117317660146</v>
      </c>
      <c r="L306" s="143">
        <f>K306*'Systems-US'!L77+L307</f>
        <v>9355.2661672439863</v>
      </c>
      <c r="M306" s="143">
        <f>L306*'Systems-US'!M77+M307</f>
        <v>11311.527904803703</v>
      </c>
    </row>
    <row r="307" spans="2:13" s="94" customFormat="1">
      <c r="B307" s="9" t="s">
        <v>137</v>
      </c>
      <c r="C307" s="134">
        <f>(Data!C277-Data!D277)*(Data!H7/Data!H6)</f>
        <v>354.8384107057185</v>
      </c>
      <c r="D307" s="134">
        <f>C307*(1+'Systems-US'!D78)</f>
        <v>430.01269100867484</v>
      </c>
      <c r="E307" s="134">
        <f>D307*(1+'Systems-US'!E78)</f>
        <v>521.1130160930519</v>
      </c>
      <c r="F307" s="134">
        <f>E307*(1+'Systems-US'!F78)</f>
        <v>631.51339767346337</v>
      </c>
      <c r="G307" s="134">
        <f>F307*(1+'Systems-US'!G78)</f>
        <v>765.30264860985358</v>
      </c>
      <c r="H307" s="134">
        <f>G307*(1+'Systems-US'!H78)</f>
        <v>927.43581708158592</v>
      </c>
      <c r="I307" s="134">
        <f>H307*(1+'Systems-US'!I78)</f>
        <v>1123.9177028437039</v>
      </c>
      <c r="J307" s="134">
        <f>I307*(1+'Systems-US'!J78)</f>
        <v>1362.0252523138711</v>
      </c>
      <c r="K307" s="134">
        <f>J307*(1+'Systems-US'!K78)</f>
        <v>1650.5770691634377</v>
      </c>
      <c r="L307" s="134">
        <f>K307*(1+'Systems-US'!L78)</f>
        <v>2000.2600220662723</v>
      </c>
      <c r="M307" s="134">
        <f>L307*(1+'Systems-US'!M78)</f>
        <v>2424.0250459219164</v>
      </c>
    </row>
    <row r="308" spans="2:13">
      <c r="B308" s="43" t="s">
        <v>189</v>
      </c>
      <c r="C308" s="12"/>
    </row>
    <row r="309" spans="2:13">
      <c r="B309" s="9" t="s">
        <v>140</v>
      </c>
      <c r="C309" s="145">
        <f>C281</f>
        <v>1324.2496752096374</v>
      </c>
      <c r="D309" s="144">
        <f>C309*'Systems-OUS'!D82+Data!D310</f>
        <v>1472.3735808428501</v>
      </c>
      <c r="E309" s="144">
        <f>D309*'Systems-OUS'!E82+Data!E310</f>
        <v>1665.1207685819595</v>
      </c>
      <c r="F309" s="144">
        <f>E309*'Systems-OUS'!F82+Data!F310</f>
        <v>1993.8766912032886</v>
      </c>
      <c r="G309" s="144">
        <f>F309*'Systems-OUS'!G82+Data!G310</f>
        <v>2393.4815987006459</v>
      </c>
      <c r="H309" s="144">
        <f>G309*'Systems-OUS'!H82+Data!H310</f>
        <v>2878.8851800661096</v>
      </c>
      <c r="I309" s="144">
        <f>H309*'Systems-OUS'!I82+Data!I310</f>
        <v>3468.2072912045887</v>
      </c>
      <c r="J309" s="144">
        <f>I309*'Systems-OUS'!J82+Data!J310</f>
        <v>4183.4094204939438</v>
      </c>
      <c r="K309" s="144">
        <f>J309*'Systems-OUS'!K82+Data!K310</f>
        <v>5051.1084151627228</v>
      </c>
      <c r="L309" s="144">
        <f>K309*'Systems-OUS'!L82+Data!L310</f>
        <v>6103.5626067713993</v>
      </c>
      <c r="M309" s="144">
        <f>L309*'Systems-OUS'!M82+Data!M310</f>
        <v>7379.8668590473808</v>
      </c>
    </row>
    <row r="310" spans="2:13">
      <c r="B310" s="9" t="s">
        <v>141</v>
      </c>
      <c r="C310" s="144">
        <f>(Data!C277-Data!D277)*(Data!H8/Data!H6)</f>
        <v>231.50367037260284</v>
      </c>
      <c r="D310" s="144">
        <f>C310*(1+'Systems-OUS'!D83)</f>
        <v>280.54887315417642</v>
      </c>
      <c r="E310" s="144">
        <f>D310*(1+'Systems-OUS'!E83)</f>
        <v>339.98454582339434</v>
      </c>
      <c r="F310" s="144">
        <f>E310*(1+'Systems-OUS'!F83)</f>
        <v>412.01196105042703</v>
      </c>
      <c r="G310" s="144">
        <f>F310*(1+'Systems-OUS'!G83)</f>
        <v>499.29874205752162</v>
      </c>
      <c r="H310" s="144">
        <f>G310*(1+'Systems-OUS'!H83)</f>
        <v>605.07766130049617</v>
      </c>
      <c r="I310" s="144">
        <f>H310*(1+'Systems-OUS'!I83)</f>
        <v>733.26637014178436</v>
      </c>
      <c r="J310" s="144">
        <f>I310*(1+'Systems-OUS'!J83)</f>
        <v>888.61249384958478</v>
      </c>
      <c r="K310" s="144">
        <f>J310*(1+'Systems-OUS'!K83)</f>
        <v>1076.8694656934765</v>
      </c>
      <c r="L310" s="144">
        <f>K310*(1+'Systems-OUS'!L83)</f>
        <v>1305.0096123668129</v>
      </c>
      <c r="M310" s="144">
        <f>L310*(1+'Systems-OUS'!M83)</f>
        <v>1581.4823826145525</v>
      </c>
    </row>
    <row r="311" spans="2:13">
      <c r="B311" s="43" t="s">
        <v>84</v>
      </c>
    </row>
    <row r="312" spans="2:13">
      <c r="B312" s="15" t="s">
        <v>144</v>
      </c>
      <c r="C312" s="146">
        <f>Data!C272*(Data!H11/Data!H10)</f>
        <v>1143896.1457829382</v>
      </c>
      <c r="D312" s="147">
        <f>C312*(1+'I&amp;A-US'!D87)</f>
        <v>1411299.4887787648</v>
      </c>
      <c r="E312" s="147">
        <f>D312*(1+'I&amp;A-US'!E87)</f>
        <v>1741212.4818935737</v>
      </c>
      <c r="F312" s="147">
        <f>E312*(1+'I&amp;A-US'!F87)</f>
        <v>2148247.7186507694</v>
      </c>
      <c r="G312" s="147">
        <f>F312*(1+'I&amp;A-US'!G87)</f>
        <v>2650433.711381074</v>
      </c>
      <c r="H312" s="147">
        <f>G312*(1+'I&amp;A-US'!H87)</f>
        <v>3270013.4148576013</v>
      </c>
      <c r="I312" s="147">
        <f>H312*(1+'I&amp;A-US'!I87)</f>
        <v>4034429.4171299324</v>
      </c>
      <c r="J312" s="147">
        <f>I312*(1+'I&amp;A-US'!J87)</f>
        <v>4977539.433890109</v>
      </c>
      <c r="K312" s="147">
        <f>J312*(1+'I&amp;A-US'!K87)</f>
        <v>6141115.9433683893</v>
      </c>
      <c r="L312" s="147">
        <f>K312*(1+'I&amp;A-US'!L87)</f>
        <v>7576696.3839840945</v>
      </c>
      <c r="M312" s="147">
        <f>L312*(1+'I&amp;A-US'!M87)</f>
        <v>9347865.8641950991</v>
      </c>
    </row>
    <row r="313" spans="2:13">
      <c r="B313" s="43" t="s">
        <v>85</v>
      </c>
    </row>
    <row r="314" spans="2:13">
      <c r="B314" s="15" t="s">
        <v>148</v>
      </c>
      <c r="C314" s="146">
        <f>Data!C272*(Data!H12/Data!H10)</f>
        <v>450052.44315432996</v>
      </c>
      <c r="D314" s="147">
        <f>C314*(1+'I&amp;A-OUS'!D91)</f>
        <v>555259.13369749696</v>
      </c>
      <c r="E314" s="147">
        <f>D314*(1+'I&amp;A-OUS'!E91)</f>
        <v>685059.50860657729</v>
      </c>
      <c r="F314" s="147">
        <f>E314*(1+'I&amp;A-OUS'!F91)</f>
        <v>845202.72040758817</v>
      </c>
      <c r="G314" s="147">
        <f>F314*(1+'I&amp;A-OUS'!G91)</f>
        <v>1042781.8745811201</v>
      </c>
      <c r="H314" s="147">
        <f>G314*(1+'I&amp;A-OUS'!H91)</f>
        <v>1286548.1992657727</v>
      </c>
      <c r="I314" s="147">
        <f>H314*(1+'I&amp;A-OUS'!I91)</f>
        <v>1587298.6569687834</v>
      </c>
      <c r="J314" s="147">
        <f>I314*(1+'I&amp;A-OUS'!J91)</f>
        <v>1958354.1664842255</v>
      </c>
      <c r="K314" s="147">
        <f>J314*(1+'I&amp;A-OUS'!K91)</f>
        <v>2416149.6165504218</v>
      </c>
      <c r="L314" s="147">
        <f>K314*(1+'I&amp;A-OUS'!L91)</f>
        <v>2980961.8042874951</v>
      </c>
      <c r="M314" s="147">
        <f>L314*(1+'I&amp;A-OUS'!M91)</f>
        <v>3677807.5404568044</v>
      </c>
    </row>
    <row r="315" spans="2:13">
      <c r="B315" s="43" t="s">
        <v>190</v>
      </c>
    </row>
    <row r="316" spans="2:13">
      <c r="B316" s="15" t="s">
        <v>151</v>
      </c>
      <c r="C316" s="57">
        <f>C267</f>
        <v>4139</v>
      </c>
      <c r="D316" s="146">
        <f>C316*(1+'Services-US'!D95)</f>
        <v>4642.4297356692914</v>
      </c>
      <c r="E316" s="146">
        <f>D316*(1+'Services-US'!E95)</f>
        <v>5207.0920151308155</v>
      </c>
      <c r="F316" s="146">
        <f>E316*(1+'Services-US'!F95)</f>
        <v>5840.4345995190697</v>
      </c>
      <c r="G316" s="146">
        <f>F316*(1+'Services-US'!G95)</f>
        <v>6550.8111268516786</v>
      </c>
      <c r="H316" s="146">
        <f>G316*(1+'Services-US'!H95)</f>
        <v>7347.5912945275404</v>
      </c>
      <c r="I316" s="146">
        <f>H316*(1+'Services-US'!I95)</f>
        <v>8241.2844434064937</v>
      </c>
      <c r="J316" s="146">
        <f>I316*(1+'Services-US'!J95)</f>
        <v>9243.6781735151126</v>
      </c>
      <c r="K316" s="146">
        <f>J316*(1+'Services-US'!K95)</f>
        <v>10367.993819686822</v>
      </c>
      <c r="L316" s="146">
        <f>K316*(1+'Services-US'!L95)</f>
        <v>11629.060837823034</v>
      </c>
      <c r="M316" s="146">
        <f>L316*(1+'Services-US'!M95)</f>
        <v>13043.512401888594</v>
      </c>
    </row>
    <row r="317" spans="2:13">
      <c r="B317" s="43" t="s">
        <v>191</v>
      </c>
    </row>
    <row r="318" spans="2:13">
      <c r="B318" s="15" t="s">
        <v>155</v>
      </c>
      <c r="C318" s="57">
        <f>C268</f>
        <v>2591</v>
      </c>
      <c r="D318" s="146">
        <f>C318*(1+'Services-OUS'!D99)</f>
        <v>2906.1453116982684</v>
      </c>
      <c r="E318" s="146">
        <f>D318*(1+'Services-OUS'!E99)</f>
        <v>3259.6219886938734</v>
      </c>
      <c r="F318" s="146">
        <f>E318*(1+'Services-OUS'!F99)</f>
        <v>3656.0923042652594</v>
      </c>
      <c r="G318" s="146">
        <f>F318*(1+'Services-OUS'!G99)</f>
        <v>4100.7856075556165</v>
      </c>
      <c r="H318" s="146">
        <f>G318*(1+'Services-OUS'!H99)</f>
        <v>4599.5672974440331</v>
      </c>
      <c r="I318" s="146">
        <f>H318*(1+'Services-OUS'!I99)</f>
        <v>5159.0161857613475</v>
      </c>
      <c r="J318" s="146">
        <f>I318*(1+'Services-OUS'!J99)</f>
        <v>5786.511270253116</v>
      </c>
      <c r="K318" s="146">
        <f>J318*(1+'Services-OUS'!K99)</f>
        <v>6490.329061804433</v>
      </c>
      <c r="L318" s="146">
        <f>K318*(1+'Services-OUS'!L99)</f>
        <v>7279.7527496495459</v>
      </c>
      <c r="M318" s="146">
        <f>L318*(1+'Services-OUS'!M99)</f>
        <v>8165.1946444294117</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Haiyuan Yang</cp:lastModifiedBy>
  <dcterms:created xsi:type="dcterms:W3CDTF">2022-04-15T00:12:10Z</dcterms:created>
  <dcterms:modified xsi:type="dcterms:W3CDTF">2022-07-15T22:06:10Z</dcterms:modified>
</cp:coreProperties>
</file>