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gzelin/Desktop/capstone 3d/"/>
    </mc:Choice>
  </mc:AlternateContent>
  <xr:revisionPtr revIDLastSave="0" documentId="13_ncr:1_{EE800108-BB89-AD4D-8CBC-4D6FB8FD9D72}" xr6:coauthVersionLast="47" xr6:coauthVersionMax="47" xr10:uidLastSave="{00000000-0000-0000-0000-000000000000}"/>
  <bookViews>
    <workbookView xWindow="0" yWindow="500" windowWidth="23040" windowHeight="13900" xr2:uid="{4AD068C7-4C87-E64A-A6CD-58FEF4861270}"/>
  </bookViews>
  <sheets>
    <sheet name="Summary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6" i="1" l="1"/>
  <c r="D47" i="1"/>
  <c r="D48" i="1"/>
  <c r="D49" i="1"/>
  <c r="D50" i="1"/>
  <c r="D51" i="1"/>
  <c r="D52" i="1"/>
  <c r="D53" i="1"/>
  <c r="D54" i="1"/>
  <c r="D55" i="1"/>
  <c r="D56" i="1"/>
  <c r="D57" i="1"/>
  <c r="D58" i="1"/>
  <c r="D45" i="1"/>
  <c r="C51" i="1"/>
  <c r="I15" i="1"/>
  <c r="I16" i="1"/>
  <c r="H15" i="1"/>
  <c r="G15" i="1"/>
  <c r="H16" i="1"/>
  <c r="I14" i="1"/>
  <c r="H14" i="1"/>
  <c r="G14" i="1"/>
  <c r="C46" i="1" l="1"/>
  <c r="C47" i="1"/>
  <c r="C48" i="1"/>
  <c r="C49" i="1"/>
  <c r="C50" i="1"/>
  <c r="C52" i="1"/>
  <c r="C53" i="1"/>
  <c r="C54" i="1"/>
  <c r="C55" i="1"/>
  <c r="C56" i="1"/>
  <c r="C57" i="1"/>
  <c r="C58" i="1"/>
  <c r="C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45" i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C5" i="1" l="1"/>
  <c r="C4" i="1"/>
  <c r="C3" i="1"/>
  <c r="G18" i="1" l="1"/>
  <c r="G22" i="1"/>
  <c r="G21" i="1"/>
  <c r="G20" i="1"/>
  <c r="G19" i="1"/>
  <c r="G17" i="1"/>
  <c r="G16" i="1"/>
  <c r="G13" i="1"/>
  <c r="G11" i="1"/>
  <c r="G12" i="1"/>
  <c r="H22" i="1"/>
  <c r="H21" i="1"/>
  <c r="H20" i="1"/>
  <c r="H19" i="1"/>
  <c r="H18" i="1"/>
  <c r="H17" i="1"/>
  <c r="H13" i="1"/>
  <c r="H12" i="1"/>
  <c r="H11" i="1"/>
  <c r="I22" i="1"/>
  <c r="I21" i="1"/>
  <c r="I20" i="1"/>
  <c r="I19" i="1"/>
  <c r="I18" i="1"/>
  <c r="I17" i="1"/>
  <c r="I12" i="1"/>
  <c r="I13" i="1"/>
  <c r="G9" i="1"/>
  <c r="G10" i="1"/>
  <c r="H9" i="1"/>
  <c r="H10" i="1"/>
  <c r="I9" i="1"/>
  <c r="I11" i="1"/>
  <c r="I10" i="1"/>
</calcChain>
</file>

<file path=xl/sharedStrings.xml><?xml version="1.0" encoding="utf-8"?>
<sst xmlns="http://schemas.openxmlformats.org/spreadsheetml/2006/main" count="137" uniqueCount="46">
  <si>
    <t>Rank</t>
  </si>
  <si>
    <t>Risk Name</t>
  </si>
  <si>
    <t>∆ Company Value</t>
  </si>
  <si>
    <t>∆ Revenue Growth</t>
  </si>
  <si>
    <t>∆ EPS growth</t>
  </si>
  <si>
    <t>baseline company value</t>
  </si>
  <si>
    <t>Revenue CAGR</t>
  </si>
  <si>
    <t>EPS CAGR</t>
  </si>
  <si>
    <t>Category</t>
  </si>
  <si>
    <t>R1S1</t>
  </si>
  <si>
    <t>R1S2</t>
  </si>
  <si>
    <t>R2S1</t>
  </si>
  <si>
    <t>R2S2</t>
  </si>
  <si>
    <t>R2S3</t>
  </si>
  <si>
    <t>R3S1</t>
  </si>
  <si>
    <t>R3S2</t>
  </si>
  <si>
    <t>R4S1</t>
  </si>
  <si>
    <t>R4S2</t>
  </si>
  <si>
    <t>R4S3</t>
  </si>
  <si>
    <t>R5S1</t>
  </si>
  <si>
    <t>R5S2</t>
  </si>
  <si>
    <t>R6S1</t>
  </si>
  <si>
    <t>R6S2</t>
  </si>
  <si>
    <t>operation - cybersecurity</t>
  </si>
  <si>
    <t>Description</t>
  </si>
  <si>
    <t>Credible Worst</t>
  </si>
  <si>
    <t>Likelihood</t>
  </si>
  <si>
    <t>Moderate Pessimistic</t>
  </si>
  <si>
    <t>operation - disaster</t>
  </si>
  <si>
    <t>Mildly Optimistic</t>
  </si>
  <si>
    <t>operation - HR</t>
  </si>
  <si>
    <t>Strategic - regulatory</t>
  </si>
  <si>
    <t>Mildly Pessimistic</t>
  </si>
  <si>
    <t>Moderate Optimistic</t>
  </si>
  <si>
    <t>Financial - economic</t>
  </si>
  <si>
    <t>Strategic - competitor</t>
  </si>
  <si>
    <t>Unordered</t>
  </si>
  <si>
    <t>Risk id</t>
  </si>
  <si>
    <t>Covid-19 risk</t>
  </si>
  <si>
    <t>Talent Retention Risk</t>
  </si>
  <si>
    <t>Data Privacy &amp; Security Risk</t>
  </si>
  <si>
    <t>Economic Downturn Risk</t>
  </si>
  <si>
    <t>Competitor Risk</t>
  </si>
  <si>
    <t>Cybersecurity risk</t>
  </si>
  <si>
    <t>∆ Company Value in Pct</t>
  </si>
  <si>
    <t xml:space="preserve">Individual risk scenario summary table - Ordered by ∆ Company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</si>
</sst>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9" fontId="0" fillId="0" borderId="1" xfId="0" applyNumberFormat="1" applyBorder="1"/>
    <xf numFmtId="10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Border="1"/>
    <xf numFmtId="0" fontId="0" fillId="0" borderId="1" xfId="0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>
                <a:effectLst/>
              </a:rPr>
              <a:t>individual risk exposures 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Summary!$C$44</c:f>
              <c:strCache>
                <c:ptCount val="1"/>
                <c:pt idx="0">
                  <c:v>∆ Company Value in 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Summary!$B$45:$B$58</c:f>
              <c:strCache>
                <c:ptCount val="14"/>
                <c:pt idx="0">
                  <c:v>Competitor Risk - R6S1</c:v>
                </c:pt>
                <c:pt idx="1">
                  <c:v>Economic Downturn Risk - R5S1</c:v>
                </c:pt>
                <c:pt idx="2">
                  <c:v>Data Privacy &amp; Security Risk - R4S1</c:v>
                </c:pt>
                <c:pt idx="3">
                  <c:v>Economic Downturn Risk - R5S2</c:v>
                </c:pt>
                <c:pt idx="4">
                  <c:v>Talent Retention Risk - R3S1</c:v>
                </c:pt>
                <c:pt idx="5">
                  <c:v>Cybersecurity risk - R1S1</c:v>
                </c:pt>
                <c:pt idx="6">
                  <c:v>Talent Retention Risk - R3S2</c:v>
                </c:pt>
                <c:pt idx="7">
                  <c:v>Competitor Risk - R6S2</c:v>
                </c:pt>
                <c:pt idx="8">
                  <c:v>Cybersecurity risk - R1S2</c:v>
                </c:pt>
                <c:pt idx="9">
                  <c:v>Covid-19 risk - R2S1</c:v>
                </c:pt>
                <c:pt idx="10">
                  <c:v>Covid-19 risk - R2S2</c:v>
                </c:pt>
                <c:pt idx="11">
                  <c:v>Data Privacy &amp; Security Risk - R4S2</c:v>
                </c:pt>
                <c:pt idx="12">
                  <c:v>Covid-19 risk - R2S3</c:v>
                </c:pt>
                <c:pt idx="13">
                  <c:v>Data Privacy &amp; Security Risk - R4S3</c:v>
                </c:pt>
              </c:strCache>
            </c:strRef>
          </c:cat>
          <c:val>
            <c:numRef>
              <c:f>Summary!$C$45:$C$58</c:f>
              <c:numCache>
                <c:formatCode>General</c:formatCode>
                <c:ptCount val="14"/>
                <c:pt idx="0">
                  <c:v>0.13358716029659887</c:v>
                </c:pt>
                <c:pt idx="1">
                  <c:v>0.1069122299813096</c:v>
                </c:pt>
                <c:pt idx="2">
                  <c:v>8.8263950695040228E-2</c:v>
                </c:pt>
                <c:pt idx="3">
                  <c:v>8.806345029452517E-2</c:v>
                </c:pt>
                <c:pt idx="4">
                  <c:v>6.138240954209901E-2</c:v>
                </c:pt>
                <c:pt idx="5">
                  <c:v>5.2460935323783868E-2</c:v>
                </c:pt>
                <c:pt idx="6">
                  <c:v>4.3056628131627202E-2</c:v>
                </c:pt>
                <c:pt idx="7">
                  <c:v>4.2094433789565691E-2</c:v>
                </c:pt>
                <c:pt idx="8">
                  <c:v>2.9784405893475061E-2</c:v>
                </c:pt>
                <c:pt idx="9">
                  <c:v>6.5994472423297028E-3</c:v>
                </c:pt>
                <c:pt idx="10">
                  <c:v>1.9878766173749909E-3</c:v>
                </c:pt>
                <c:pt idx="11">
                  <c:v>4.0072867552779461E-4</c:v>
                </c:pt>
                <c:pt idx="12">
                  <c:v>-9.7854150048133741E-3</c:v>
                </c:pt>
                <c:pt idx="13">
                  <c:v>-0.14357039569933011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F-B64B-95B6-1D82FB9F1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15860688"/>
        <c:axId val="1515637248"/>
      </c:barChart>
      <c:catAx>
        <c:axId val="1515860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37248"/>
        <c:crosses val="autoZero"/>
        <c:auto val="1"/>
        <c:lblAlgn val="ctr"/>
        <c:lblOffset val="100"/>
        <c:noMultiLvlLbl val="0"/>
      </c:catAx>
      <c:valAx>
        <c:axId val="151563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6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508028</xdr:colOff>
      <xdr:row>42</xdr:row>
      <xdr:rowOff>106192</xdr:rowOff>
    </xdr:from>
    <xdr:to>
      <xdr:col>10</xdr:col>
      <xdr:colOff>719825</xdr:colOff>
      <xdr:row>61</xdr:row>
      <xdr:rowOff>157307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375BAC-9D0B-C5F4-34A9-91C95F2B5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lin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R4S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R4S3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R5S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R5S2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R6S1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R6S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1S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1S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2S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2S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2S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3S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3S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R4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Total"/>
      <sheetName val="Systems-US"/>
      <sheetName val="Systems-OUS"/>
      <sheetName val="I&amp;A-US"/>
      <sheetName val="I&amp;A-OUS"/>
      <sheetName val="Services-US"/>
      <sheetName val="Services-OUS"/>
      <sheetName val="Data"/>
    </sheetNames>
    <sheetDataSet>
      <sheetData sheetId="0" refreshError="1"/>
      <sheetData sheetId="1">
        <row r="134">
          <cell r="D134">
            <v>69998.210685838814</v>
          </cell>
          <cell r="E134">
            <v>0.24937790736347587</v>
          </cell>
          <cell r="F134">
            <v>0.33876024615375688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Total"/>
      <sheetName val="Systems-US"/>
      <sheetName val="Systems-OUS"/>
      <sheetName val="I&amp;A-US"/>
      <sheetName val="I&amp;A-OUS"/>
      <sheetName val="Services-US"/>
      <sheetName val="Services-OUS"/>
      <sheetName val="Data"/>
    </sheetNames>
    <sheetDataSet>
      <sheetData sheetId="0" refreshError="1"/>
      <sheetData sheetId="1">
        <row r="135">
          <cell r="D135">
            <v>69970.160395581363</v>
          </cell>
          <cell r="E135">
            <v>0.24937790736347587</v>
          </cell>
          <cell r="F135">
            <v>0.33875387120076872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Total"/>
      <sheetName val="Systems-US"/>
      <sheetName val="Systems-OUS"/>
      <sheetName val="I&amp;A-US"/>
      <sheetName val="I&amp;A-OUS"/>
      <sheetName val="Services-US"/>
      <sheetName val="Services-OUS"/>
      <sheetName val="Data"/>
    </sheetNames>
    <sheetDataSet>
      <sheetData sheetId="0"/>
      <sheetData sheetId="1">
        <row r="135">
          <cell r="D135">
            <v>80047.88149224977</v>
          </cell>
          <cell r="E135">
            <v>0.26104363818004339</v>
          </cell>
          <cell r="F135">
            <v>0.35439009131869104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Total"/>
      <sheetName val="Systems-US"/>
      <sheetName val="Systems-OUS"/>
      <sheetName val="I&amp;A-US"/>
      <sheetName val="I&amp;A-OUS"/>
      <sheetName val="Services-US"/>
      <sheetName val="Services-OUS"/>
      <sheetName val="Data"/>
    </sheetNames>
    <sheetDataSet>
      <sheetData sheetId="0" refreshError="1"/>
      <sheetData sheetId="1">
        <row r="135">
          <cell r="D135">
            <v>62514.545886714252</v>
          </cell>
          <cell r="E135">
            <v>0.23899502258798666</v>
          </cell>
          <cell r="F135">
            <v>0.31534014611923133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Total"/>
      <sheetName val="Systems-US"/>
      <sheetName val="Systems-OUS"/>
      <sheetName val="I&amp;A-US"/>
      <sheetName val="I&amp;A-OUS"/>
      <sheetName val="Services-US"/>
      <sheetName val="Services-OUS"/>
      <sheetName val="Data"/>
    </sheetNames>
    <sheetDataSet>
      <sheetData sheetId="0" refreshError="1"/>
      <sheetData sheetId="1">
        <row r="135">
          <cell r="D135">
            <v>63833.926738400747</v>
          </cell>
          <cell r="E135">
            <v>0.24382306867386427</v>
          </cell>
          <cell r="F135">
            <v>0.32518393392090816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Total"/>
      <sheetName val="Systems-US"/>
      <sheetName val="Systems-OUS"/>
      <sheetName val="I&amp;A-US"/>
      <sheetName val="I&amp;A-OUS"/>
      <sheetName val="Services-US"/>
      <sheetName val="Services-OUS"/>
      <sheetName val="Data"/>
    </sheetNames>
    <sheetDataSet>
      <sheetData sheetId="0" refreshError="1"/>
      <sheetData sheetId="1">
        <row r="135">
          <cell r="D135">
            <v>60647.348494474565</v>
          </cell>
          <cell r="E135">
            <v>0.23640033451836207</v>
          </cell>
          <cell r="F135">
            <v>0.32228735927275798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Total"/>
      <sheetName val="Systems-US"/>
      <sheetName val="Systems-OUS"/>
      <sheetName val="I&amp;A-US"/>
      <sheetName val="I&amp;A-OUS"/>
      <sheetName val="Services-US"/>
      <sheetName val="Services-OUS"/>
      <sheetName val="Data"/>
    </sheetNames>
    <sheetDataSet>
      <sheetData sheetId="0" refreshError="1"/>
      <sheetData sheetId="1">
        <row r="135">
          <cell r="D135">
            <v>67051.675640735702</v>
          </cell>
          <cell r="E135">
            <v>0.24552695376195666</v>
          </cell>
          <cell r="F135">
            <v>0.33386831730234223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Total"/>
      <sheetName val="Systems-US"/>
      <sheetName val="Systems-OUS"/>
      <sheetName val="I&amp;A-US"/>
      <sheetName val="I&amp;A-OUS"/>
      <sheetName val="Services-US"/>
      <sheetName val="Services-OUS"/>
      <sheetName val="Data"/>
    </sheetNames>
    <sheetDataSet>
      <sheetData sheetId="0"/>
      <sheetData sheetId="1">
        <row r="134">
          <cell r="D134">
            <v>69998.210685838814</v>
          </cell>
        </row>
        <row r="135">
          <cell r="D135">
            <v>66326.039082268428</v>
          </cell>
          <cell r="E135">
            <v>0.24937790736347587</v>
          </cell>
          <cell r="F135">
            <v>0.33781779840755211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Total"/>
      <sheetName val="Systems-US"/>
      <sheetName val="Systems-OUS"/>
      <sheetName val="I&amp;A-US"/>
      <sheetName val="I&amp;A-OUS"/>
      <sheetName val="Services-US"/>
      <sheetName val="Services-OUS"/>
      <sheetName val="Data"/>
    </sheetNames>
    <sheetDataSet>
      <sheetData sheetId="0" refreshError="1"/>
      <sheetData sheetId="1">
        <row r="135">
          <cell r="D135">
            <v>67913.355566954808</v>
          </cell>
          <cell r="E135">
            <v>0.24937790736347587</v>
          </cell>
          <cell r="F135">
            <v>0.33828567769023343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Total"/>
      <sheetName val="Systems-US"/>
      <sheetName val="Systems-OUS"/>
      <sheetName val="I&amp;A-US"/>
      <sheetName val="I&amp;A-OUS"/>
      <sheetName val="Services-US"/>
      <sheetName val="Services-OUS"/>
      <sheetName val="Data"/>
    </sheetNames>
    <sheetDataSet>
      <sheetData sheetId="0"/>
      <sheetData sheetId="1">
        <row r="135">
          <cell r="D135">
            <v>69536.261187360142</v>
          </cell>
          <cell r="E135">
            <v>0.24937790736347587</v>
          </cell>
          <cell r="F135">
            <v>0.33865522467569709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Total"/>
      <sheetName val="Systems-US"/>
      <sheetName val="Systems-OUS"/>
      <sheetName val="I&amp;A-US"/>
      <sheetName val="I&amp;A-OUS"/>
      <sheetName val="Services-US"/>
      <sheetName val="Services-OUS"/>
      <sheetName val="Data"/>
    </sheetNames>
    <sheetDataSet>
      <sheetData sheetId="0"/>
      <sheetData sheetId="1">
        <row r="135">
          <cell r="D135">
            <v>69859.062879558347</v>
          </cell>
          <cell r="E135">
            <v>0.24937790736347587</v>
          </cell>
          <cell r="F135">
            <v>0.33872861952849398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Total"/>
      <sheetName val="Systems-US"/>
      <sheetName val="Systems-OUS"/>
      <sheetName val="I&amp;A-US"/>
      <sheetName val="I&amp;A-OUS"/>
      <sheetName val="Services-US"/>
      <sheetName val="Services-OUS"/>
      <sheetName val="Data"/>
    </sheetNames>
    <sheetDataSet>
      <sheetData sheetId="0" refreshError="1"/>
      <sheetData sheetId="1">
        <row r="135">
          <cell r="D135">
            <v>70683.172226994109</v>
          </cell>
          <cell r="E135">
            <v>0.24937790736347587</v>
          </cell>
          <cell r="F135">
            <v>0.33891583174448758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Total"/>
      <sheetName val="Systems-US"/>
      <sheetName val="Systems-OUS"/>
      <sheetName val="I&amp;A-US"/>
      <sheetName val="I&amp;A-OUS"/>
      <sheetName val="Services-US"/>
      <sheetName val="Services-OUS"/>
      <sheetName val="Data"/>
    </sheetNames>
    <sheetDataSet>
      <sheetData sheetId="0"/>
      <sheetData sheetId="1">
        <row r="135">
          <cell r="D135">
            <v>65701.551850306525</v>
          </cell>
          <cell r="E135">
            <v>0.24438652039209208</v>
          </cell>
          <cell r="F135">
            <v>0.33231030282666052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Total"/>
      <sheetName val="Systems-US"/>
      <sheetName val="Systems-OUS"/>
      <sheetName val="I&amp;A-US"/>
      <sheetName val="I&amp;A-OUS"/>
      <sheetName val="Services-US"/>
      <sheetName val="Services-OUS"/>
      <sheetName val="Data"/>
    </sheetNames>
    <sheetDataSet>
      <sheetData sheetId="0" refreshError="1"/>
      <sheetData sheetId="1">
        <row r="135">
          <cell r="D135">
            <v>66984.323758459359</v>
          </cell>
          <cell r="E135">
            <v>0.24591077169546605</v>
          </cell>
          <cell r="F135">
            <v>0.33428203872601059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Total"/>
      <sheetName val="Systems-US"/>
      <sheetName val="Systems-OUS"/>
      <sheetName val="I&amp;A-US"/>
      <sheetName val="I&amp;A-OUS"/>
      <sheetName val="Services-US"/>
      <sheetName val="Services-OUS"/>
      <sheetName val="Data"/>
    </sheetNames>
    <sheetDataSet>
      <sheetData sheetId="0"/>
      <sheetData sheetId="1">
        <row r="135">
          <cell r="D135">
            <v>63819.8920691229</v>
          </cell>
          <cell r="E135">
            <v>0.24067979434517173</v>
          </cell>
          <cell r="F135">
            <v>0.32779692858541432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8A995-5C64-BE44-9009-CD7CC523C5D6}">
  <dimension ref="A3:I58"/>
  <sheetViews>
    <sheetView tabSelected="1" zoomScale="75" zoomScaleNormal="90" workbookViewId="0">
      <selection activeCell="B49" sqref="B49"/>
    </sheetView>
  </sheetViews>
  <sheetFormatPr baseColWidth="10" defaultRowHeight="16" x14ac:dyDescent="0.2"/>
  <cols>
    <col min="2" max="2" width="30.1640625" bestFit="1" customWidth="1"/>
    <col min="3" max="3" width="20.83203125" bestFit="1" customWidth="1"/>
    <col min="4" max="4" width="24.1640625" bestFit="1" customWidth="1"/>
    <col min="5" max="5" width="21.6640625" bestFit="1" customWidth="1"/>
    <col min="6" max="6" width="22.1640625" bestFit="1" customWidth="1"/>
    <col min="7" max="7" width="21" customWidth="1"/>
    <col min="8" max="8" width="15.5" bestFit="1" customWidth="1"/>
    <col min="9" max="9" width="16.6640625" bestFit="1" customWidth="1"/>
    <col min="10" max="10" width="15.5" bestFit="1" customWidth="1"/>
  </cols>
  <sheetData>
    <row r="3" spans="2:9" x14ac:dyDescent="0.2">
      <c r="B3" s="1" t="s">
        <v>5</v>
      </c>
      <c r="C3" s="1">
        <f>[1]Total!$D$134</f>
        <v>69998.210685838814</v>
      </c>
      <c r="D3" s="6"/>
    </row>
    <row r="4" spans="2:9" x14ac:dyDescent="0.2">
      <c r="B4" s="1" t="s">
        <v>6</v>
      </c>
      <c r="C4" s="1">
        <f>[1]Total!$E$134</f>
        <v>0.24937790736347587</v>
      </c>
      <c r="D4" s="6"/>
    </row>
    <row r="5" spans="2:9" x14ac:dyDescent="0.2">
      <c r="B5" s="1" t="s">
        <v>7</v>
      </c>
      <c r="C5" s="1">
        <f>[1]Total!$F$134</f>
        <v>0.33876024615375688</v>
      </c>
      <c r="D5" s="6"/>
    </row>
    <row r="7" spans="2:9" x14ac:dyDescent="0.2">
      <c r="B7" s="8" t="s">
        <v>36</v>
      </c>
      <c r="C7" s="8"/>
      <c r="D7" s="8"/>
      <c r="E7" s="8"/>
      <c r="F7" s="8"/>
      <c r="G7" s="8"/>
      <c r="H7" s="8"/>
      <c r="I7" s="8"/>
    </row>
    <row r="8" spans="2:9" x14ac:dyDescent="0.2">
      <c r="B8" s="1" t="s">
        <v>37</v>
      </c>
      <c r="C8" s="1" t="s">
        <v>24</v>
      </c>
      <c r="D8" s="1" t="s">
        <v>1</v>
      </c>
      <c r="E8" s="1" t="s">
        <v>8</v>
      </c>
      <c r="F8" s="1" t="s">
        <v>26</v>
      </c>
      <c r="G8" s="1" t="s">
        <v>2</v>
      </c>
      <c r="H8" s="1" t="s">
        <v>3</v>
      </c>
      <c r="I8" s="1" t="s">
        <v>4</v>
      </c>
    </row>
    <row r="9" spans="2:9" x14ac:dyDescent="0.2">
      <c r="B9" s="1" t="s">
        <v>9</v>
      </c>
      <c r="C9" s="1" t="s">
        <v>25</v>
      </c>
      <c r="D9" s="1" t="s">
        <v>43</v>
      </c>
      <c r="E9" s="1" t="s">
        <v>23</v>
      </c>
      <c r="F9" s="2">
        <v>0.1</v>
      </c>
      <c r="G9" s="1">
        <f>[2]Total!$D$135-C3</f>
        <v>-3672.1716035703867</v>
      </c>
      <c r="H9" s="1">
        <f>[2]Total!$E$135-C4</f>
        <v>0</v>
      </c>
      <c r="I9" s="1">
        <f>[2]Total!$F$135-C5</f>
        <v>-9.4244774620477756E-4</v>
      </c>
    </row>
    <row r="10" spans="2:9" x14ac:dyDescent="0.2">
      <c r="B10" s="1" t="s">
        <v>10</v>
      </c>
      <c r="C10" s="1" t="s">
        <v>27</v>
      </c>
      <c r="D10" s="1" t="s">
        <v>43</v>
      </c>
      <c r="E10" s="1" t="s">
        <v>23</v>
      </c>
      <c r="F10" s="2">
        <v>0.15</v>
      </c>
      <c r="G10" s="1">
        <f>[3]Total!$D$135-C3</f>
        <v>-2084.8551188840065</v>
      </c>
      <c r="H10" s="1">
        <f>[3]Total!$E$135-C4</f>
        <v>0</v>
      </c>
      <c r="I10" s="1">
        <f>[3]Total!$F$135-C5</f>
        <v>-4.7456846352345039E-4</v>
      </c>
    </row>
    <row r="11" spans="2:9" x14ac:dyDescent="0.2">
      <c r="B11" s="1" t="s">
        <v>11</v>
      </c>
      <c r="C11" s="1" t="s">
        <v>25</v>
      </c>
      <c r="D11" s="1" t="s">
        <v>38</v>
      </c>
      <c r="E11" s="1" t="s">
        <v>28</v>
      </c>
      <c r="F11" s="2">
        <v>0.05</v>
      </c>
      <c r="G11" s="1">
        <f>[4]Total!$D$135-C3</f>
        <v>-461.94949847867247</v>
      </c>
      <c r="H11" s="1">
        <f>[4]Total!$E$135-C4</f>
        <v>0</v>
      </c>
      <c r="I11" s="1">
        <f>[4]Total!$F$135-C5</f>
        <v>-1.0502147805979689E-4</v>
      </c>
    </row>
    <row r="12" spans="2:9" x14ac:dyDescent="0.2">
      <c r="B12" s="1" t="s">
        <v>12</v>
      </c>
      <c r="C12" s="1" t="s">
        <v>27</v>
      </c>
      <c r="D12" s="1" t="s">
        <v>38</v>
      </c>
      <c r="E12" s="1" t="s">
        <v>28</v>
      </c>
      <c r="F12" s="2">
        <v>0.1</v>
      </c>
      <c r="G12" s="1">
        <f>[5]Total!$D$135-C3</f>
        <v>-139.14780628046719</v>
      </c>
      <c r="H12" s="1">
        <f>[5]Total!$E$135-C4</f>
        <v>0</v>
      </c>
      <c r="I12" s="1">
        <f>[5]Total!$F$135-C5</f>
        <v>-3.1626625262903829E-5</v>
      </c>
    </row>
    <row r="13" spans="2:9" x14ac:dyDescent="0.2">
      <c r="B13" s="1" t="s">
        <v>13</v>
      </c>
      <c r="C13" s="1" t="s">
        <v>29</v>
      </c>
      <c r="D13" s="1" t="s">
        <v>38</v>
      </c>
      <c r="E13" s="1" t="s">
        <v>28</v>
      </c>
      <c r="F13" s="2">
        <v>0.05</v>
      </c>
      <c r="G13" s="1">
        <f>[6]Total!$D$135-C3</f>
        <v>684.96154115529498</v>
      </c>
      <c r="H13" s="1">
        <f>[6]Total!$E$135-C4</f>
        <v>0</v>
      </c>
      <c r="I13" s="1">
        <f>[6]Total!$F$135-C5</f>
        <v>1.5558559073070022E-4</v>
      </c>
    </row>
    <row r="14" spans="2:9" x14ac:dyDescent="0.2">
      <c r="B14" s="1" t="s">
        <v>14</v>
      </c>
      <c r="C14" s="1" t="s">
        <v>25</v>
      </c>
      <c r="D14" s="1" t="s">
        <v>39</v>
      </c>
      <c r="E14" s="1" t="s">
        <v>30</v>
      </c>
      <c r="F14" s="2">
        <v>0.05</v>
      </c>
      <c r="G14" s="1">
        <f>[7]Total!$D$135-C3</f>
        <v>-4296.6588355322892</v>
      </c>
      <c r="H14" s="1">
        <f>[7]Total!$E$135-C4</f>
        <v>-4.9913869713837933E-3</v>
      </c>
      <c r="I14" s="1">
        <f>[7]Total!$F$135-C5</f>
        <v>-6.4499433270963635E-3</v>
      </c>
    </row>
    <row r="15" spans="2:9" x14ac:dyDescent="0.2">
      <c r="B15" s="1" t="s">
        <v>15</v>
      </c>
      <c r="C15" s="1" t="s">
        <v>27</v>
      </c>
      <c r="D15" s="1" t="s">
        <v>39</v>
      </c>
      <c r="E15" s="1" t="s">
        <v>30</v>
      </c>
      <c r="F15" s="2">
        <v>0.15</v>
      </c>
      <c r="G15" s="1">
        <f>[8]Total!$D$135-C3</f>
        <v>-3013.8869273794553</v>
      </c>
      <c r="H15" s="1">
        <f>[8]Total!$E$135-C4</f>
        <v>-3.4671356680098242E-3</v>
      </c>
      <c r="I15" s="1">
        <f>[8]Total!$F$135-C5</f>
        <v>-4.4782074277462947E-3</v>
      </c>
    </row>
    <row r="16" spans="2:9" x14ac:dyDescent="0.2">
      <c r="B16" s="1" t="s">
        <v>16</v>
      </c>
      <c r="C16" s="1" t="s">
        <v>25</v>
      </c>
      <c r="D16" s="1" t="s">
        <v>40</v>
      </c>
      <c r="E16" s="1" t="s">
        <v>31</v>
      </c>
      <c r="F16" s="2">
        <v>0.1</v>
      </c>
      <c r="G16" s="1">
        <f>[9]Total!$D$135-C3</f>
        <v>-6178.3186167159147</v>
      </c>
      <c r="H16" s="1">
        <f>[9]Total!$E$135-C4</f>
        <v>-8.6981130183041433E-3</v>
      </c>
      <c r="I16" s="1">
        <f>[9]Total!$F$135-C5</f>
        <v>-1.0963317568342568E-2</v>
      </c>
    </row>
    <row r="17" spans="1:9" x14ac:dyDescent="0.2">
      <c r="B17" s="1" t="s">
        <v>17</v>
      </c>
      <c r="C17" s="1" t="s">
        <v>32</v>
      </c>
      <c r="D17" s="1" t="s">
        <v>40</v>
      </c>
      <c r="E17" s="1" t="s">
        <v>31</v>
      </c>
      <c r="F17" s="2">
        <v>0.1</v>
      </c>
      <c r="G17" s="1">
        <f>[10]Total!$D$135-C3</f>
        <v>-28.050290257451707</v>
      </c>
      <c r="H17" s="1">
        <f>[10]Total!$E$135-C4</f>
        <v>0</v>
      </c>
      <c r="I17" s="1">
        <f>[10]Total!$F$135-C5</f>
        <v>-6.3749529881640399E-6</v>
      </c>
    </row>
    <row r="18" spans="1:9" x14ac:dyDescent="0.2">
      <c r="B18" s="1" t="s">
        <v>18</v>
      </c>
      <c r="C18" s="1" t="s">
        <v>33</v>
      </c>
      <c r="D18" s="1" t="s">
        <v>40</v>
      </c>
      <c r="E18" s="1" t="s">
        <v>31</v>
      </c>
      <c r="F18" s="2">
        <v>0.2</v>
      </c>
      <c r="G18" s="1">
        <f>[11]Total!$D$135-C3</f>
        <v>10049.670806410955</v>
      </c>
      <c r="H18" s="1">
        <f>[11]Total!$E$135-C4</f>
        <v>1.1665730816567521E-2</v>
      </c>
      <c r="I18" s="1">
        <f>[11]Total!$F$135-C5</f>
        <v>1.5629845164934153E-2</v>
      </c>
    </row>
    <row r="19" spans="1:9" x14ac:dyDescent="0.2">
      <c r="B19" s="1" t="s">
        <v>19</v>
      </c>
      <c r="C19" s="1" t="s">
        <v>25</v>
      </c>
      <c r="D19" s="1" t="s">
        <v>41</v>
      </c>
      <c r="E19" s="1" t="s">
        <v>34</v>
      </c>
      <c r="F19" s="3">
        <v>0.17499999999999999</v>
      </c>
      <c r="G19" s="1">
        <f>[12]Total!$D$135-C3</f>
        <v>-7483.6647991245627</v>
      </c>
      <c r="H19" s="1">
        <f>[12]Total!$E$135-C4</f>
        <v>-1.038288477548921E-2</v>
      </c>
      <c r="I19" s="1">
        <f>[12]Total!$F$135-C5</f>
        <v>-2.3420100034525548E-2</v>
      </c>
    </row>
    <row r="20" spans="1:9" x14ac:dyDescent="0.2">
      <c r="B20" s="1" t="s">
        <v>20</v>
      </c>
      <c r="C20" s="1" t="s">
        <v>27</v>
      </c>
      <c r="D20" s="1" t="s">
        <v>41</v>
      </c>
      <c r="E20" s="1" t="s">
        <v>34</v>
      </c>
      <c r="F20" s="2">
        <v>0.25</v>
      </c>
      <c r="G20" s="1">
        <f>[13]Total!$D$135-C3</f>
        <v>-6164.2839474380671</v>
      </c>
      <c r="H20" s="1">
        <f>[13]Total!$E$135-C4</f>
        <v>-5.5548386896115964E-3</v>
      </c>
      <c r="I20" s="1">
        <f>[13]Total!$F$135-C5</f>
        <v>-1.357631223284872E-2</v>
      </c>
    </row>
    <row r="21" spans="1:9" x14ac:dyDescent="0.2">
      <c r="B21" s="1" t="s">
        <v>21</v>
      </c>
      <c r="C21" s="1" t="s">
        <v>25</v>
      </c>
      <c r="D21" s="1" t="s">
        <v>42</v>
      </c>
      <c r="E21" s="1" t="s">
        <v>35</v>
      </c>
      <c r="F21" s="3">
        <v>0.125</v>
      </c>
      <c r="G21" s="1">
        <f>[14]Total!$D$135-C3</f>
        <v>-9350.8621913642492</v>
      </c>
      <c r="H21" s="1">
        <f>[14]Total!$E$135-C4</f>
        <v>-1.2977572845113805E-2</v>
      </c>
      <c r="I21" s="1">
        <f>[14]Total!$F$135-C5</f>
        <v>-1.6472886880998905E-2</v>
      </c>
    </row>
    <row r="22" spans="1:9" x14ac:dyDescent="0.2">
      <c r="B22" s="1" t="s">
        <v>22</v>
      </c>
      <c r="C22" s="1" t="s">
        <v>27</v>
      </c>
      <c r="D22" s="1" t="s">
        <v>42</v>
      </c>
      <c r="E22" s="1" t="s">
        <v>35</v>
      </c>
      <c r="F22" s="3">
        <v>0.17499999999999999</v>
      </c>
      <c r="G22" s="1">
        <f>[15]Total!$D$135-C3</f>
        <v>-2946.5350451031118</v>
      </c>
      <c r="H22" s="1">
        <f>[15]Total!$E$135-C4</f>
        <v>-3.8509536015192136E-3</v>
      </c>
      <c r="I22" s="1">
        <f>[15]Total!$F$135-C5</f>
        <v>-4.8919288514146508E-3</v>
      </c>
    </row>
    <row r="25" spans="1:9" x14ac:dyDescent="0.2">
      <c r="A25" s="8" t="s">
        <v>45</v>
      </c>
      <c r="B25" s="8"/>
      <c r="C25" s="8"/>
      <c r="D25" s="8"/>
      <c r="E25" s="8"/>
      <c r="F25" s="8"/>
      <c r="G25" s="8"/>
      <c r="H25" s="8"/>
      <c r="I25" s="8"/>
    </row>
    <row r="26" spans="1:9" x14ac:dyDescent="0.2">
      <c r="A26" s="1" t="s">
        <v>0</v>
      </c>
      <c r="B26" s="1" t="s">
        <v>37</v>
      </c>
      <c r="C26" s="1" t="s">
        <v>24</v>
      </c>
      <c r="D26" s="1" t="s">
        <v>1</v>
      </c>
      <c r="E26" s="1" t="s">
        <v>8</v>
      </c>
      <c r="F26" s="1" t="s">
        <v>26</v>
      </c>
      <c r="G26" s="1" t="s">
        <v>2</v>
      </c>
      <c r="H26" s="1" t="s">
        <v>3</v>
      </c>
      <c r="I26" s="1" t="s">
        <v>4</v>
      </c>
    </row>
    <row r="27" spans="1:9" x14ac:dyDescent="0.2">
      <c r="A27" s="1">
        <v>1</v>
      </c>
      <c r="B27" s="1" t="s">
        <v>21</v>
      </c>
      <c r="C27" s="1" t="s">
        <v>25</v>
      </c>
      <c r="D27" s="1" t="s">
        <v>42</v>
      </c>
      <c r="E27" s="1" t="s">
        <v>35</v>
      </c>
      <c r="F27" s="1">
        <v>0.125</v>
      </c>
      <c r="G27" s="5">
        <v>-9350.8621913642492</v>
      </c>
      <c r="H27" s="4">
        <v>-1.2977572845113805E-2</v>
      </c>
      <c r="I27" s="1">
        <v>-1.6472886880998905E-2</v>
      </c>
    </row>
    <row r="28" spans="1:9" x14ac:dyDescent="0.2">
      <c r="A28" s="1">
        <f>A27+1</f>
        <v>2</v>
      </c>
      <c r="B28" s="1" t="s">
        <v>19</v>
      </c>
      <c r="C28" s="1" t="s">
        <v>25</v>
      </c>
      <c r="D28" s="1" t="s">
        <v>41</v>
      </c>
      <c r="E28" s="1" t="s">
        <v>34</v>
      </c>
      <c r="F28" s="1">
        <v>0.17499999999999999</v>
      </c>
      <c r="G28" s="1">
        <v>-7483.6647991245627</v>
      </c>
      <c r="H28" s="1">
        <v>-1.038288477548921E-2</v>
      </c>
      <c r="I28" s="4">
        <v>-2.3420100034525548E-2</v>
      </c>
    </row>
    <row r="29" spans="1:9" x14ac:dyDescent="0.2">
      <c r="A29" s="1">
        <f t="shared" ref="A29:A40" si="0">A28+1</f>
        <v>3</v>
      </c>
      <c r="B29" s="1" t="s">
        <v>16</v>
      </c>
      <c r="C29" s="1" t="s">
        <v>25</v>
      </c>
      <c r="D29" s="1" t="s">
        <v>40</v>
      </c>
      <c r="E29" s="1" t="s">
        <v>31</v>
      </c>
      <c r="F29" s="1">
        <v>0.1</v>
      </c>
      <c r="G29" s="1">
        <v>-6178.3186167159147</v>
      </c>
      <c r="H29" s="1">
        <v>-8.6981130183041433E-3</v>
      </c>
      <c r="I29" s="1">
        <v>-1.0963317568342568E-2</v>
      </c>
    </row>
    <row r="30" spans="1:9" x14ac:dyDescent="0.2">
      <c r="A30" s="1">
        <f t="shared" si="0"/>
        <v>4</v>
      </c>
      <c r="B30" s="1" t="s">
        <v>20</v>
      </c>
      <c r="C30" s="1" t="s">
        <v>27</v>
      </c>
      <c r="D30" s="1" t="s">
        <v>41</v>
      </c>
      <c r="E30" s="1" t="s">
        <v>34</v>
      </c>
      <c r="F30" s="1">
        <v>0.25</v>
      </c>
      <c r="G30" s="1">
        <v>-6164.2839474380671</v>
      </c>
      <c r="H30" s="1">
        <v>-5.5548386896115964E-3</v>
      </c>
      <c r="I30" s="1">
        <v>-1.357631223284872E-2</v>
      </c>
    </row>
    <row r="31" spans="1:9" x14ac:dyDescent="0.2">
      <c r="A31" s="1">
        <f t="shared" si="0"/>
        <v>5</v>
      </c>
      <c r="B31" s="1" t="s">
        <v>14</v>
      </c>
      <c r="C31" s="1" t="s">
        <v>25</v>
      </c>
      <c r="D31" s="1" t="s">
        <v>39</v>
      </c>
      <c r="E31" s="1" t="s">
        <v>30</v>
      </c>
      <c r="F31" s="1">
        <v>0.05</v>
      </c>
      <c r="G31" s="1">
        <v>-4296.6588355322892</v>
      </c>
      <c r="H31" s="1">
        <v>-4.9913869713837933E-3</v>
      </c>
      <c r="I31" s="1">
        <v>-6.4499433270963635E-3</v>
      </c>
    </row>
    <row r="32" spans="1:9" x14ac:dyDescent="0.2">
      <c r="A32" s="1">
        <f t="shared" si="0"/>
        <v>6</v>
      </c>
      <c r="B32" s="1" t="s">
        <v>9</v>
      </c>
      <c r="C32" s="1" t="s">
        <v>25</v>
      </c>
      <c r="D32" s="1" t="s">
        <v>43</v>
      </c>
      <c r="E32" s="1" t="s">
        <v>23</v>
      </c>
      <c r="F32" s="1">
        <v>0.1</v>
      </c>
      <c r="G32" s="1">
        <v>-3672.1716035703867</v>
      </c>
      <c r="H32" s="1">
        <v>0</v>
      </c>
      <c r="I32" s="1">
        <v>-9.4244774620477756E-4</v>
      </c>
    </row>
    <row r="33" spans="1:9" x14ac:dyDescent="0.2">
      <c r="A33" s="1">
        <f t="shared" si="0"/>
        <v>7</v>
      </c>
      <c r="B33" s="1" t="s">
        <v>15</v>
      </c>
      <c r="C33" s="1" t="s">
        <v>27</v>
      </c>
      <c r="D33" s="1" t="s">
        <v>39</v>
      </c>
      <c r="E33" s="1" t="s">
        <v>30</v>
      </c>
      <c r="F33" s="1">
        <v>0.15</v>
      </c>
      <c r="G33" s="1">
        <v>-3013.8869273794553</v>
      </c>
      <c r="H33" s="1">
        <v>-3.4671356680098242E-3</v>
      </c>
      <c r="I33" s="1">
        <v>-4.4782074277462947E-3</v>
      </c>
    </row>
    <row r="34" spans="1:9" x14ac:dyDescent="0.2">
      <c r="A34" s="1">
        <f t="shared" si="0"/>
        <v>8</v>
      </c>
      <c r="B34" s="1" t="s">
        <v>22</v>
      </c>
      <c r="C34" s="1" t="s">
        <v>27</v>
      </c>
      <c r="D34" s="1" t="s">
        <v>42</v>
      </c>
      <c r="E34" s="1" t="s">
        <v>35</v>
      </c>
      <c r="F34" s="1">
        <v>0.17499999999999999</v>
      </c>
      <c r="G34" s="1">
        <v>-2946.5350451031118</v>
      </c>
      <c r="H34" s="1">
        <v>-3.8509536015192136E-3</v>
      </c>
      <c r="I34" s="1">
        <v>-4.8919288514146508E-3</v>
      </c>
    </row>
    <row r="35" spans="1:9" x14ac:dyDescent="0.2">
      <c r="A35" s="1">
        <f t="shared" si="0"/>
        <v>9</v>
      </c>
      <c r="B35" s="1" t="s">
        <v>10</v>
      </c>
      <c r="C35" s="1" t="s">
        <v>27</v>
      </c>
      <c r="D35" s="1" t="s">
        <v>43</v>
      </c>
      <c r="E35" s="1" t="s">
        <v>23</v>
      </c>
      <c r="F35" s="1">
        <v>0.15</v>
      </c>
      <c r="G35" s="1">
        <v>-2084.8551188840065</v>
      </c>
      <c r="H35" s="1">
        <v>0</v>
      </c>
      <c r="I35" s="1">
        <v>-4.7456846352345039E-4</v>
      </c>
    </row>
    <row r="36" spans="1:9" x14ac:dyDescent="0.2">
      <c r="A36" s="1">
        <f t="shared" si="0"/>
        <v>10</v>
      </c>
      <c r="B36" s="1" t="s">
        <v>11</v>
      </c>
      <c r="C36" s="1" t="s">
        <v>25</v>
      </c>
      <c r="D36" s="1" t="s">
        <v>38</v>
      </c>
      <c r="E36" s="1" t="s">
        <v>28</v>
      </c>
      <c r="F36" s="1">
        <v>0.05</v>
      </c>
      <c r="G36" s="1">
        <v>-461.94949847867247</v>
      </c>
      <c r="H36" s="1">
        <v>0</v>
      </c>
      <c r="I36" s="1">
        <v>-1.0502147805979689E-4</v>
      </c>
    </row>
    <row r="37" spans="1:9" x14ac:dyDescent="0.2">
      <c r="A37" s="1">
        <f t="shared" si="0"/>
        <v>11</v>
      </c>
      <c r="B37" s="1" t="s">
        <v>12</v>
      </c>
      <c r="C37" s="1" t="s">
        <v>27</v>
      </c>
      <c r="D37" s="1" t="s">
        <v>38</v>
      </c>
      <c r="E37" s="1" t="s">
        <v>28</v>
      </c>
      <c r="F37" s="1">
        <v>0.1</v>
      </c>
      <c r="G37" s="1">
        <v>-139.14780628046719</v>
      </c>
      <c r="H37" s="1">
        <v>0</v>
      </c>
      <c r="I37" s="1">
        <v>-3.1626625262903829E-5</v>
      </c>
    </row>
    <row r="38" spans="1:9" x14ac:dyDescent="0.2">
      <c r="A38" s="1">
        <f t="shared" si="0"/>
        <v>12</v>
      </c>
      <c r="B38" s="1" t="s">
        <v>17</v>
      </c>
      <c r="C38" s="1" t="s">
        <v>32</v>
      </c>
      <c r="D38" s="1" t="s">
        <v>40</v>
      </c>
      <c r="E38" s="1" t="s">
        <v>31</v>
      </c>
      <c r="F38" s="1">
        <v>0.1</v>
      </c>
      <c r="G38" s="1">
        <v>-28.050290257451707</v>
      </c>
      <c r="H38" s="1">
        <v>0</v>
      </c>
      <c r="I38" s="1">
        <v>-6.3749529881640399E-6</v>
      </c>
    </row>
    <row r="39" spans="1:9" x14ac:dyDescent="0.2">
      <c r="A39" s="1">
        <f t="shared" si="0"/>
        <v>13</v>
      </c>
      <c r="B39" s="1" t="s">
        <v>13</v>
      </c>
      <c r="C39" s="1" t="s">
        <v>29</v>
      </c>
      <c r="D39" s="1" t="s">
        <v>38</v>
      </c>
      <c r="E39" s="1" t="s">
        <v>28</v>
      </c>
      <c r="F39" s="1">
        <v>0.05</v>
      </c>
      <c r="G39" s="1">
        <v>684.96154115529498</v>
      </c>
      <c r="H39" s="1">
        <v>0</v>
      </c>
      <c r="I39" s="1">
        <v>1.5558559073070022E-4</v>
      </c>
    </row>
    <row r="40" spans="1:9" x14ac:dyDescent="0.2">
      <c r="A40" s="1">
        <f t="shared" si="0"/>
        <v>14</v>
      </c>
      <c r="B40" s="1" t="s">
        <v>18</v>
      </c>
      <c r="C40" s="1" t="s">
        <v>33</v>
      </c>
      <c r="D40" s="1" t="s">
        <v>40</v>
      </c>
      <c r="E40" s="1" t="s">
        <v>31</v>
      </c>
      <c r="F40" s="1">
        <v>0.2</v>
      </c>
      <c r="G40" s="1">
        <v>10049.670806410955</v>
      </c>
      <c r="H40" s="1">
        <v>1.1665730816567521E-2</v>
      </c>
      <c r="I40" s="1">
        <v>1.5629845164934153E-2</v>
      </c>
    </row>
    <row r="44" spans="1:9" x14ac:dyDescent="0.2">
      <c r="B44" s="1" t="s">
        <v>1</v>
      </c>
      <c r="C44" s="1" t="s">
        <v>44</v>
      </c>
      <c r="D44" s="1" t="s">
        <v>2</v>
      </c>
    </row>
    <row r="45" spans="1:9" x14ac:dyDescent="0.2">
      <c r="B45" s="1" t="str">
        <f t="shared" ref="B45:B58" si="1">D27&amp;" - "&amp;B27</f>
        <v>Competitor Risk - R6S1</v>
      </c>
      <c r="C45" s="1">
        <f>-D45/$C$3</f>
        <v>0.13358716029659887</v>
      </c>
      <c r="D45" s="7">
        <f>G27</f>
        <v>-9350.8621913642492</v>
      </c>
    </row>
    <row r="46" spans="1:9" x14ac:dyDescent="0.2">
      <c r="B46" s="1" t="str">
        <f t="shared" si="1"/>
        <v>Economic Downturn Risk - R5S1</v>
      </c>
      <c r="C46" s="1">
        <f t="shared" ref="C46:C58" si="2">-D46/$C$3</f>
        <v>0.1069122299813096</v>
      </c>
      <c r="D46" s="7">
        <f t="shared" ref="D46:D58" si="3">G28</f>
        <v>-7483.6647991245627</v>
      </c>
    </row>
    <row r="47" spans="1:9" x14ac:dyDescent="0.2">
      <c r="B47" s="1" t="str">
        <f t="shared" si="1"/>
        <v>Data Privacy &amp; Security Risk - R4S1</v>
      </c>
      <c r="C47" s="1">
        <f t="shared" si="2"/>
        <v>8.8263950695040228E-2</v>
      </c>
      <c r="D47" s="7">
        <f t="shared" si="3"/>
        <v>-6178.3186167159147</v>
      </c>
    </row>
    <row r="48" spans="1:9" x14ac:dyDescent="0.2">
      <c r="B48" s="1" t="str">
        <f t="shared" si="1"/>
        <v>Economic Downturn Risk - R5S2</v>
      </c>
      <c r="C48" s="1">
        <f t="shared" si="2"/>
        <v>8.806345029452517E-2</v>
      </c>
      <c r="D48" s="7">
        <f t="shared" si="3"/>
        <v>-6164.2839474380671</v>
      </c>
    </row>
    <row r="49" spans="2:4" x14ac:dyDescent="0.2">
      <c r="B49" s="1" t="str">
        <f t="shared" si="1"/>
        <v>Talent Retention Risk - R3S1</v>
      </c>
      <c r="C49" s="1">
        <f t="shared" si="2"/>
        <v>6.138240954209901E-2</v>
      </c>
      <c r="D49" s="7">
        <f t="shared" si="3"/>
        <v>-4296.6588355322892</v>
      </c>
    </row>
    <row r="50" spans="2:4" x14ac:dyDescent="0.2">
      <c r="B50" s="1" t="str">
        <f t="shared" si="1"/>
        <v>Cybersecurity risk - R1S1</v>
      </c>
      <c r="C50" s="1">
        <f t="shared" si="2"/>
        <v>5.2460935323783868E-2</v>
      </c>
      <c r="D50" s="7">
        <f t="shared" si="3"/>
        <v>-3672.1716035703867</v>
      </c>
    </row>
    <row r="51" spans="2:4" x14ac:dyDescent="0.2">
      <c r="B51" s="1" t="str">
        <f t="shared" si="1"/>
        <v>Talent Retention Risk - R3S2</v>
      </c>
      <c r="C51" s="1">
        <f>-D51/$C$3</f>
        <v>4.3056628131627202E-2</v>
      </c>
      <c r="D51" s="7">
        <f t="shared" si="3"/>
        <v>-3013.8869273794553</v>
      </c>
    </row>
    <row r="52" spans="2:4" x14ac:dyDescent="0.2">
      <c r="B52" s="1" t="str">
        <f t="shared" si="1"/>
        <v>Competitor Risk - R6S2</v>
      </c>
      <c r="C52" s="1">
        <f t="shared" si="2"/>
        <v>4.2094433789565691E-2</v>
      </c>
      <c r="D52" s="7">
        <f t="shared" si="3"/>
        <v>-2946.5350451031118</v>
      </c>
    </row>
    <row r="53" spans="2:4" x14ac:dyDescent="0.2">
      <c r="B53" s="1" t="str">
        <f t="shared" si="1"/>
        <v>Cybersecurity risk - R1S2</v>
      </c>
      <c r="C53" s="1">
        <f t="shared" si="2"/>
        <v>2.9784405893475061E-2</v>
      </c>
      <c r="D53" s="7">
        <f t="shared" si="3"/>
        <v>-2084.8551188840065</v>
      </c>
    </row>
    <row r="54" spans="2:4" x14ac:dyDescent="0.2">
      <c r="B54" s="1" t="str">
        <f t="shared" si="1"/>
        <v>Covid-19 risk - R2S1</v>
      </c>
      <c r="C54" s="1">
        <f t="shared" si="2"/>
        <v>6.5994472423297028E-3</v>
      </c>
      <c r="D54" s="7">
        <f t="shared" si="3"/>
        <v>-461.94949847867247</v>
      </c>
    </row>
    <row r="55" spans="2:4" x14ac:dyDescent="0.2">
      <c r="B55" s="1" t="str">
        <f t="shared" si="1"/>
        <v>Covid-19 risk - R2S2</v>
      </c>
      <c r="C55" s="1">
        <f t="shared" si="2"/>
        <v>1.9878766173749909E-3</v>
      </c>
      <c r="D55" s="7">
        <f t="shared" si="3"/>
        <v>-139.14780628046719</v>
      </c>
    </row>
    <row r="56" spans="2:4" x14ac:dyDescent="0.2">
      <c r="B56" s="1" t="str">
        <f t="shared" si="1"/>
        <v>Data Privacy &amp; Security Risk - R4S2</v>
      </c>
      <c r="C56" s="1">
        <f t="shared" si="2"/>
        <v>4.0072867552779461E-4</v>
      </c>
      <c r="D56" s="7">
        <f t="shared" si="3"/>
        <v>-28.050290257451707</v>
      </c>
    </row>
    <row r="57" spans="2:4" x14ac:dyDescent="0.2">
      <c r="B57" s="1" t="str">
        <f t="shared" si="1"/>
        <v>Covid-19 risk - R2S3</v>
      </c>
      <c r="C57" s="1">
        <f t="shared" si="2"/>
        <v>-9.7854150048133741E-3</v>
      </c>
      <c r="D57" s="7">
        <f t="shared" si="3"/>
        <v>684.96154115529498</v>
      </c>
    </row>
    <row r="58" spans="2:4" x14ac:dyDescent="0.2">
      <c r="B58" s="1" t="str">
        <f t="shared" si="1"/>
        <v>Data Privacy &amp; Security Risk - R4S3</v>
      </c>
      <c r="C58" s="1">
        <f t="shared" si="2"/>
        <v>-0.14357039569933011</v>
      </c>
      <c r="D58" s="7">
        <f t="shared" si="3"/>
        <v>10049.670806410955</v>
      </c>
    </row>
  </sheetData>
  <sortState xmlns:xlrd2="http://schemas.microsoft.com/office/spreadsheetml/2017/richdata2" ref="B27:I40">
    <sortCondition ref="G27:G40"/>
  </sortState>
  <mergeCells count="2">
    <mergeCell ref="A25:I25"/>
    <mergeCell ref="B7:I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2022-07-19T23:42:06Z</dcterms:created>
  <dcterms:modified xsi:type="dcterms:W3CDTF">2022-07-22T18:21:01Z</dcterms:modified>
</cp:coreProperties>
</file>